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4 Стройка\6. Устройство скл. хранения автошин в ЦЗЧ-2\1 ТЗ_Извещение\"/>
    </mc:Choice>
  </mc:AlternateContent>
  <xr:revisionPtr revIDLastSave="0" documentId="13_ncr:1_{FC9DA4D9-348D-4D49-A2DB-F3FDB48867E3}" xr6:coauthVersionLast="47" xr6:coauthVersionMax="47" xr10:uidLastSave="{00000000-0000-0000-0000-000000000000}"/>
  <bookViews>
    <workbookView xWindow="28680" yWindow="-120" windowWidth="29040" windowHeight="15840" tabRatio="698" firstSheet="2" activeTab="2" xr2:uid="{00000000-000D-0000-FFFF-FFFF00000000}"/>
  </bookViews>
  <sheets>
    <sheet name="1 Аренда" sheetId="6" state="hidden" r:id="rId1"/>
    <sheet name="СВОД КП" sheetId="15" state="hidden" r:id="rId2"/>
    <sheet name="Калькуляция v2" sheetId="19" r:id="rId3"/>
    <sheet name="Анализ общ " sheetId="10" state="hidden" r:id="rId4"/>
    <sheet name="Свод" sheetId="5" state="hidden" r:id="rId5"/>
    <sheet name="Лист2" sheetId="11" state="hidden" r:id="rId6"/>
    <sheet name="Лист1" sheetId="8" state="hidden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xlnm.Database">"#REF!"</definedName>
    <definedName name="________xlnm.Database">"#REF!"</definedName>
    <definedName name="_______xlnm.Database">"#REF!"</definedName>
    <definedName name="_______xlnm.Database_1">"#REF!"</definedName>
    <definedName name="_______xlnm.Database_2">"#REF!"</definedName>
    <definedName name="_______xlnm.Print_Area_3" localSheetId="3">#REF!</definedName>
    <definedName name="_______xlnm.Print_Area_3" localSheetId="1">#REF!</definedName>
    <definedName name="_______xlnm.Print_Area_3">#REF!</definedName>
    <definedName name="______xlnm.Database">"#REF!"</definedName>
    <definedName name="______xlnm.Database_1">"#REF!"</definedName>
    <definedName name="______xlnm.Database_2">"#REF!"</definedName>
    <definedName name="______xlnm.Print_Area_3" localSheetId="3">#REF!</definedName>
    <definedName name="______xlnm.Print_Area_3" localSheetId="1">#REF!</definedName>
    <definedName name="______xlnm.Print_Area_3">#REF!</definedName>
    <definedName name="_____xlnm.Database">"#REF!"</definedName>
    <definedName name="_____xlnm.Database_1">"#REF!"</definedName>
    <definedName name="_____xlnm.Database_2">"#REF!"</definedName>
    <definedName name="_____xlnm.Print_Area_3" localSheetId="3">#REF!</definedName>
    <definedName name="_____xlnm.Print_Area_3" localSheetId="1">#REF!</definedName>
    <definedName name="_____xlnm.Print_Area_3">#REF!</definedName>
    <definedName name="____xlnm.Database">"#REF!"</definedName>
    <definedName name="____xlnm.Database_1">"#REF!"</definedName>
    <definedName name="____xlnm.Database_2">"#REF!"</definedName>
    <definedName name="____xlnm.Print_Area_3" localSheetId="3">#REF!</definedName>
    <definedName name="____xlnm.Print_Area_3" localSheetId="1">#REF!</definedName>
    <definedName name="____xlnm.Print_Area_3">#REF!</definedName>
    <definedName name="___xlnm.Database">"#REF!"</definedName>
    <definedName name="___xlnm.Database_1">"#REF!"</definedName>
    <definedName name="___xlnm.Database_2">"#REF!"</definedName>
    <definedName name="___xlnm.Print_Area_3" localSheetId="3">#REF!</definedName>
    <definedName name="___xlnm.Print_Area_3" localSheetId="1">#REF!</definedName>
    <definedName name="___xlnm.Print_Area_3">#REF!</definedName>
    <definedName name="__xlnm.Database">"#REF!"</definedName>
    <definedName name="__xlnm.Database_1">"#REF!"</definedName>
    <definedName name="__xlnm.Database_2">"#REF!"</definedName>
    <definedName name="__xlnm.Print_Area_3" localSheetId="3">#REF!</definedName>
    <definedName name="__xlnm.Print_Area_3" localSheetId="1">#REF!</definedName>
    <definedName name="__xlnm.Print_Area_3">#REF!</definedName>
    <definedName name="_xlnm._FilterDatabase" localSheetId="3" hidden="1">'Анализ общ '!#REF!</definedName>
    <definedName name="bs_bal">[1]ОСВ!$J:$J</definedName>
    <definedName name="Cl_tax_rate">24%</definedName>
    <definedName name="Cl_USD_rate">31.7844</definedName>
    <definedName name="curs" localSheetId="3">#REF!</definedName>
    <definedName name="curs" localSheetId="1">#REF!</definedName>
    <definedName name="curs">#REF!</definedName>
    <definedName name="EURO" localSheetId="3">#REF!</definedName>
    <definedName name="EURO" localSheetId="1">#REF!</definedName>
    <definedName name="EURO">#REF!</definedName>
    <definedName name="frs" localSheetId="3">#REF!</definedName>
    <definedName name="frs" localSheetId="1">#REF!</definedName>
    <definedName name="frs">#REF!</definedName>
    <definedName name="frs_1">"#REF!"</definedName>
    <definedName name="frs_2">"#REF!"</definedName>
    <definedName name="kjk" localSheetId="3">#REF!</definedName>
    <definedName name="kjk" localSheetId="1">#REF!</definedName>
    <definedName name="kjk">#REF!</definedName>
    <definedName name="msfo_mapp">[1]ОСВ!$C:$C</definedName>
    <definedName name="Op_tax_rate">24%</definedName>
    <definedName name="Period_tax_rate">24%</definedName>
    <definedName name="rst_end">[2]Справ!$D$6</definedName>
    <definedName name="trdd" localSheetId="3">#REF!</definedName>
    <definedName name="trdd" localSheetId="1">#REF!</definedName>
    <definedName name="trdd">#REF!</definedName>
    <definedName name="trdd_1">"#REF!"</definedName>
    <definedName name="trdd_2">"#REF!"</definedName>
    <definedName name="usd" localSheetId="3">#REF!</definedName>
    <definedName name="usd" localSheetId="1">#REF!</definedName>
    <definedName name="usd">#REF!</definedName>
    <definedName name="uytu" localSheetId="3">#REF!</definedName>
    <definedName name="uytu" localSheetId="1">#REF!</definedName>
    <definedName name="uytu">#REF!</definedName>
    <definedName name="vfhn" localSheetId="3">#REF!</definedName>
    <definedName name="vfhn" localSheetId="1">#REF!</definedName>
    <definedName name="vfhn">#REF!</definedName>
    <definedName name="vfhn_1">"#REF!"</definedName>
    <definedName name="vfhn_2">"#REF!"</definedName>
    <definedName name="авпкп" localSheetId="3">#REF!</definedName>
    <definedName name="авпкп" localSheetId="1">#REF!</definedName>
    <definedName name="авпкп">#REF!</definedName>
    <definedName name="апв" localSheetId="3">#REF!</definedName>
    <definedName name="апв" localSheetId="1">#REF!</definedName>
    <definedName name="апв">#REF!</definedName>
    <definedName name="аппарат1" localSheetId="3">[3]Коды!#REF!</definedName>
    <definedName name="аппарат1" localSheetId="1">[3]Коды!#REF!</definedName>
    <definedName name="аппарат1">[3]Коды!#REF!</definedName>
    <definedName name="аппарат2" localSheetId="3">[3]Коды!#REF!</definedName>
    <definedName name="аппарат2" localSheetId="1">[3]Коды!#REF!</definedName>
    <definedName name="аппарат2">[3]Коды!#REF!</definedName>
    <definedName name="апрар" localSheetId="3">#REF!</definedName>
    <definedName name="апрар" localSheetId="1">#REF!</definedName>
    <definedName name="апрар">#REF!</definedName>
    <definedName name="б">[4]Данные!$A$21</definedName>
    <definedName name="_xlnm.Database" localSheetId="3">#REF!</definedName>
    <definedName name="_xlnm.Database" localSheetId="1">#REF!</definedName>
    <definedName name="_xlnm.Database">#REF!</definedName>
    <definedName name="База_данных_1" localSheetId="3">#REF!</definedName>
    <definedName name="База_данных_1" localSheetId="1">#REF!</definedName>
    <definedName name="База_данных_1">#REF!</definedName>
    <definedName name="База_данных_ИМ" localSheetId="3">#REF!</definedName>
    <definedName name="База_данных_ИМ" localSheetId="1">#REF!</definedName>
    <definedName name="База_данных_ИМ">#REF!</definedName>
    <definedName name="баланс2" localSheetId="1">#REF!</definedName>
    <definedName name="баланс2">#REF!</definedName>
    <definedName name="баланс3" localSheetId="1">#REF!</definedName>
    <definedName name="баланс3">#REF!</definedName>
    <definedName name="Балансс" localSheetId="1">#REF!</definedName>
    <definedName name="Балансс">#REF!</definedName>
    <definedName name="безоп1">[5]Коды!$A$481</definedName>
    <definedName name="безоп5">[5]Коды!$B$484:$B$501</definedName>
    <definedName name="В">[6]Данные!$A$20</definedName>
    <definedName name="вап" localSheetId="3">#REF!</definedName>
    <definedName name="вап" localSheetId="1">#REF!</definedName>
    <definedName name="вап">#REF!</definedName>
    <definedName name="Вика" localSheetId="3">#REF!</definedName>
    <definedName name="Вика" localSheetId="1">#REF!</definedName>
    <definedName name="Вика">#REF!</definedName>
    <definedName name="Год">[7]Данные!$B$14</definedName>
    <definedName name="гос1">[5]Коды!$A$339</definedName>
    <definedName name="гос4">[5]Коды!$B$340:$B$341</definedName>
    <definedName name="гос5">[5]Коды!$B$342:$B$364</definedName>
    <definedName name="Данные">'[8]10'!$B$12:$D$12,'[8]10'!$B$13:$D$13,'[8]10'!$B$15:$D$17,'[8]10'!$B$19:$D$20,'[8]10'!$B$22:$D$24,'[8]10'!$B$26:$D$27,'[8]10'!$B$29:$D$31,'[8]10'!$B$35:$D$36,'[8]10'!$B$38:$D$40,'[8]10'!$B$42:$D$43,'[8]10'!$B$45:$D$47,'[8]10'!$B$49:$D$50,'[8]10'!$B$52:$D$54,'[8]10'!$B$58:$D$58,'[8]10'!$B$60:$D$63,'[8]10'!$B$67:$D$69,'[8]10'!$B$73:$D$75</definedName>
    <definedName name="ДирПоФиЭ" localSheetId="3">#REF!</definedName>
    <definedName name="ДирПоФиЭ" localSheetId="1">#REF!</definedName>
    <definedName name="ДирПоФиЭ">#REF!</definedName>
    <definedName name="длдллд" localSheetId="3">#REF!</definedName>
    <definedName name="длдллд" localSheetId="1">#REF!</definedName>
    <definedName name="длдллд">#REF!</definedName>
    <definedName name="Должность" localSheetId="3">#REF!</definedName>
    <definedName name="Должность" localSheetId="1">#REF!</definedName>
    <definedName name="Должность">#REF!</definedName>
    <definedName name="ев4у" localSheetId="1">#REF!</definedName>
    <definedName name="ев4у">#REF!</definedName>
    <definedName name="ЕдСпр_статьяОтчет_все">[9]ЕдиныйСправочник!$F$6:$G$222</definedName>
    <definedName name="ЕКТ" localSheetId="1">#REF!</definedName>
    <definedName name="ЕКТ">#REF!</definedName>
    <definedName name="Еремин">[10]Данные!$B$30</definedName>
    <definedName name="еук6у54" localSheetId="3">#REF!</definedName>
    <definedName name="еук6у54" localSheetId="1">#REF!</definedName>
    <definedName name="еук6у54">#REF!</definedName>
    <definedName name="Завод">[11]Данные!$A$19</definedName>
    <definedName name="ЗаводВика">[7]Данные!$A$21</definedName>
    <definedName name="_xlnm.Print_Titles" localSheetId="4">Свод!$5:$7</definedName>
    <definedName name="ЗПстШтат" localSheetId="3">#REF!</definedName>
    <definedName name="ЗПстШтат" localSheetId="1">#REF!</definedName>
    <definedName name="ЗПстШтат">#REF!</definedName>
    <definedName name="Извлечение_ИМ" localSheetId="3">#REF!</definedName>
    <definedName name="Извлечение_ИМ" localSheetId="1">#REF!</definedName>
    <definedName name="Извлечение_ИМ">#REF!</definedName>
    <definedName name="_xlnm.Extract" localSheetId="3">#REF!</definedName>
    <definedName name="_xlnm.Extract" localSheetId="1">#REF!</definedName>
    <definedName name="_xlnm.Extract">#REF!</definedName>
    <definedName name="исп1">[12]Коды!$A$620</definedName>
    <definedName name="исп4">[12]Коды!$B$621:$B$622</definedName>
    <definedName name="ИТ1">[5]Коды!$A$429</definedName>
    <definedName name="ит4">[5]Коды!$B$430:$B$441</definedName>
    <definedName name="ит5">[5]Коды!$B$442:$B$479</definedName>
    <definedName name="корп1">[5]Коды!$A$56</definedName>
    <definedName name="корп4">[5]Коды!$B$57:$B$68</definedName>
    <definedName name="корп5">[5]Коды!$B$71:$B$96</definedName>
    <definedName name="коэф" localSheetId="3">#REF!</definedName>
    <definedName name="коэф" localSheetId="1">#REF!</definedName>
    <definedName name="коэф">#REF!</definedName>
    <definedName name="коэф_админ" localSheetId="3">#REF!</definedName>
    <definedName name="коэф_админ" localSheetId="1">#REF!</definedName>
    <definedName name="коэф_админ">#REF!</definedName>
    <definedName name="коэф_приб" localSheetId="3">#REF!</definedName>
    <definedName name="коэф_приб" localSheetId="1">#REF!</definedName>
    <definedName name="коэф_приб">#REF!</definedName>
    <definedName name="КРД" localSheetId="1">#REF!</definedName>
    <definedName name="КРД">#REF!</definedName>
    <definedName name="_xlnm.Criteria" localSheetId="1">#REF!</definedName>
    <definedName name="_xlnm.Criteria">#REF!</definedName>
    <definedName name="курс" localSheetId="1">#REF!</definedName>
    <definedName name="курс">#REF!</definedName>
    <definedName name="курс_авг">'[5]Основые данные'!$C$10</definedName>
    <definedName name="курс_апр">'[5]Основые данные'!$C$6</definedName>
    <definedName name="курс_дек">'[5]Основые данные'!$C$14</definedName>
    <definedName name="курс_июл">'[5]Основые данные'!$C$9</definedName>
    <definedName name="курс_июн">'[5]Основые данные'!$C$8</definedName>
    <definedName name="курс_май">'[5]Основые данные'!$C$7</definedName>
    <definedName name="курс_мар">'[5]Основые данные'!$C$5</definedName>
    <definedName name="курс_ноя">'[5]Основые данные'!$C$13</definedName>
    <definedName name="курс_окт">'[5]Основые данные'!$C$12</definedName>
    <definedName name="курс_сен">'[5]Основые данные'!$C$11</definedName>
    <definedName name="курс_фев">'[5]Основые данные'!$C$4</definedName>
    <definedName name="курс_янв">'[5]Основые данные'!$C$3</definedName>
    <definedName name="курс1кв" localSheetId="3">#REF!</definedName>
    <definedName name="курс1кв" localSheetId="1">#REF!</definedName>
    <definedName name="курс1кв">#REF!</definedName>
    <definedName name="курс2кв" localSheetId="3">#REF!</definedName>
    <definedName name="курс2кв" localSheetId="1">#REF!</definedName>
    <definedName name="курс2кв">#REF!</definedName>
    <definedName name="курс3кв" localSheetId="3">#REF!</definedName>
    <definedName name="курс3кв" localSheetId="1">#REF!</definedName>
    <definedName name="курс3кв">#REF!</definedName>
    <definedName name="курс4кв" localSheetId="1">#REF!</definedName>
    <definedName name="курс4кв">#REF!</definedName>
    <definedName name="лджолд" localSheetId="1">#REF!</definedName>
    <definedName name="лджолд">#REF!</definedName>
    <definedName name="лист1" localSheetId="1">'[13]Анализ.себ.ТП 1997 г.лист 2'!#REF!</definedName>
    <definedName name="лист1">'[13]Анализ.себ.ТП 1997 г.лист 2'!#REF!</definedName>
    <definedName name="лист2" localSheetId="1">'[14]Анализ себестоимости  ТП лист1 '!#REF!</definedName>
    <definedName name="лист2">'[14]Анализ себестоимости  ТП лист1 '!#REF!</definedName>
    <definedName name="лодлодло" localSheetId="3">#REF!</definedName>
    <definedName name="лодлодло" localSheetId="1">#REF!</definedName>
    <definedName name="лодлодло">#REF!</definedName>
    <definedName name="лодлождло" localSheetId="3">#REF!</definedName>
    <definedName name="лодлождло" localSheetId="1">#REF!</definedName>
    <definedName name="лодлождло">#REF!</definedName>
    <definedName name="Макс" localSheetId="3">#REF!</definedName>
    <definedName name="Макс" localSheetId="1">#REF!</definedName>
    <definedName name="Макс">#REF!</definedName>
    <definedName name="Макс_Н" localSheetId="1">#REF!</definedName>
    <definedName name="Макс_Н">#REF!</definedName>
    <definedName name="Марат">[7]Данные!$B$22</definedName>
    <definedName name="Месяц">[10]Данные!$B$1</definedName>
    <definedName name="МесяцПл">[15]Данные!$C$1</definedName>
    <definedName name="МесяцФ">[15]Данные!$C$2</definedName>
    <definedName name="Мин_Н" localSheetId="3">#REF!</definedName>
    <definedName name="Мин_Н" localSheetId="1">#REF!</definedName>
    <definedName name="Мин_Н">#REF!</definedName>
    <definedName name="н">"#REF!"</definedName>
    <definedName name="н_1">"#REF!"</definedName>
    <definedName name="н_2">"#REF!"</definedName>
    <definedName name="НДС" localSheetId="3">#REF!</definedName>
    <definedName name="НДС" localSheetId="1">#REF!</definedName>
    <definedName name="НДС">#REF!</definedName>
    <definedName name="НСК" localSheetId="1">#REF!</definedName>
    <definedName name="НСК">#REF!</definedName>
    <definedName name="о">"#REF!"</definedName>
    <definedName name="о_1">"#REF!"</definedName>
    <definedName name="о_2">"#REF!"</definedName>
    <definedName name="_xlnm.Print_Area" localSheetId="0">'1 Аренда'!$A$1:$O$15</definedName>
    <definedName name="_xlnm.Print_Area" localSheetId="3">'Анализ общ '!$A$1:$V$19</definedName>
    <definedName name="_xlnm.Print_Area" localSheetId="4">Свод!$A$1:$AP$32</definedName>
    <definedName name="_xlnm.Print_Area" localSheetId="1">'СВОД КП'!$A$1:$S$36</definedName>
    <definedName name="_xlnm.Print_Area">#REF!</definedName>
    <definedName name="общ1">[5]Коды!$A$387</definedName>
    <definedName name="общ5">[5]Коды!$B$390:$B$427</definedName>
    <definedName name="олол" localSheetId="3">#REF!</definedName>
    <definedName name="олол" localSheetId="1">#REF!</definedName>
    <definedName name="олол">#REF!</definedName>
    <definedName name="опорпо" localSheetId="3">#REF!</definedName>
    <definedName name="опорпо" localSheetId="1">#REF!</definedName>
    <definedName name="опорпо">#REF!</definedName>
    <definedName name="ОПР" localSheetId="3">[16]ОХР!#REF!</definedName>
    <definedName name="ОПР" localSheetId="1">[16]ОХР!#REF!</definedName>
    <definedName name="ОПР">[16]ОХР!#REF!</definedName>
    <definedName name="ОХР" localSheetId="3">#REF!</definedName>
    <definedName name="ОХР" localSheetId="1">#REF!</definedName>
    <definedName name="ОХР">#REF!</definedName>
    <definedName name="пблпгп" localSheetId="3">#REF!</definedName>
    <definedName name="пблпгп" localSheetId="1">#REF!</definedName>
    <definedName name="пблпгп">#REF!</definedName>
    <definedName name="пер1">[5]Коды!$A$366</definedName>
    <definedName name="пер4">[5]Коды!$B$367:$B$368</definedName>
    <definedName name="пер5">[5]Коды!$B$369:$B$385</definedName>
    <definedName name="персонал1" localSheetId="3">[3]Коды!#REF!</definedName>
    <definedName name="персонал1" localSheetId="1">[3]Коды!#REF!</definedName>
    <definedName name="персонал1">[3]Коды!#REF!</definedName>
    <definedName name="персонал2" localSheetId="3">[3]Коды!#REF!</definedName>
    <definedName name="персонал2" localSheetId="1">[3]Коды!#REF!</definedName>
    <definedName name="персонал2">[3]Коды!#REF!</definedName>
    <definedName name="ппрпр" localSheetId="3">#REF!</definedName>
    <definedName name="ппрпр" localSheetId="1">#REF!</definedName>
    <definedName name="ппрпр">#REF!</definedName>
    <definedName name="ПР1">[5]Коды!$A$131</definedName>
    <definedName name="ПР4">[5]Коды!$B$132:$B$141</definedName>
    <definedName name="ПР5">[5]Коды!$B$142:$B$165</definedName>
    <definedName name="процент" localSheetId="3">#REF!</definedName>
    <definedName name="процент" localSheetId="1">#REF!</definedName>
    <definedName name="процент">#REF!</definedName>
    <definedName name="р" localSheetId="3">#REF!</definedName>
    <definedName name="р" localSheetId="1">#REF!</definedName>
    <definedName name="р">#REF!</definedName>
    <definedName name="рлпро" localSheetId="3">#REF!</definedName>
    <definedName name="рлпро" localSheetId="1">#REF!</definedName>
    <definedName name="рлпро">#REF!</definedName>
    <definedName name="ророр" localSheetId="1">#REF!</definedName>
    <definedName name="ророр">#REF!</definedName>
    <definedName name="рпас1">[17]Коды!$A$557</definedName>
    <definedName name="рпас4">[17]Коды!$B$558:$B$571</definedName>
    <definedName name="рпас5">[17]Коды!$B$577:$B$589</definedName>
    <definedName name="РСО" localSheetId="3">[16]ОХР!#REF!</definedName>
    <definedName name="РСО" localSheetId="1">[16]ОХР!#REF!</definedName>
    <definedName name="РСО">[16]ОХР!#REF!</definedName>
    <definedName name="РукВика">[18]Данные!$B$20</definedName>
    <definedName name="РукЗавод">[19]Данные!$B$20</definedName>
    <definedName name="сбыт1">[12]Коды!$A$589</definedName>
    <definedName name="сбыт4">[12]Коды!$B$590:$B$601</definedName>
    <definedName name="сбыт5">[12]Коды!$B$603:$B$618</definedName>
    <definedName name="Свод" localSheetId="3">[10]Данные!#REF!</definedName>
    <definedName name="Свод" localSheetId="1">[10]Данные!#REF!</definedName>
    <definedName name="Свод">[10]Данные!#REF!</definedName>
    <definedName name="скидка" localSheetId="3">#REF!</definedName>
    <definedName name="скидка" localSheetId="1">#REF!</definedName>
    <definedName name="скидка">#REF!</definedName>
    <definedName name="скидка1" localSheetId="3">#REF!</definedName>
    <definedName name="скидка1" localSheetId="1">#REF!</definedName>
    <definedName name="скидка1">#REF!</definedName>
    <definedName name="скидка2" localSheetId="3">#REF!</definedName>
    <definedName name="скидка2" localSheetId="1">#REF!</definedName>
    <definedName name="скидка2">#REF!</definedName>
    <definedName name="спец1">[5]Коды!$A$503</definedName>
    <definedName name="спец5">[5]Коды!$B$517:$B$530</definedName>
    <definedName name="спр_ЦПЦЗ">[20]Справочник!$C$45:$C$59</definedName>
    <definedName name="Сред_Н" localSheetId="3">#REF!</definedName>
    <definedName name="Сред_Н" localSheetId="1">#REF!</definedName>
    <definedName name="Сред_Н">#REF!</definedName>
    <definedName name="страт4">[5]Коды!$B$99:$B$108</definedName>
    <definedName name="страт5">[5]Коды!$B$109:$B$129</definedName>
    <definedName name="стратег1">[5]Коды!$A$98</definedName>
    <definedName name="Структ_шт" localSheetId="3">#REF!</definedName>
    <definedName name="Структ_шт" localSheetId="1">#REF!</definedName>
    <definedName name="Структ_шт">#REF!</definedName>
    <definedName name="т" localSheetId="3">#REF!</definedName>
    <definedName name="т" localSheetId="1">#REF!</definedName>
    <definedName name="т">#REF!</definedName>
    <definedName name="ТД">[21]Данные!$A$19</definedName>
    <definedName name="тех1">[5]Коды!$A$31</definedName>
    <definedName name="тех4">[5]Коды!$B$32:$B$33</definedName>
    <definedName name="тех5">[5]Коды!$B$35:$B$54</definedName>
    <definedName name="ТоргДома">'[22]Ф2.1 Бюджет доходов и расходов'!$AQ$10</definedName>
    <definedName name="транспорт" localSheetId="3">#REF!</definedName>
    <definedName name="транспорт" localSheetId="1">#REF!</definedName>
    <definedName name="транспорт">#REF!</definedName>
    <definedName name="у">"#REF!"</definedName>
    <definedName name="у_1">"#REF!"</definedName>
    <definedName name="у_2">"#REF!"</definedName>
    <definedName name="Условия_ИМ" localSheetId="3">#REF!</definedName>
    <definedName name="Условия_ИМ" localSheetId="1">#REF!</definedName>
    <definedName name="Условия_ИМ">#REF!</definedName>
    <definedName name="фил1">[5]Коды!$A$582</definedName>
    <definedName name="фил4">[5]Коды!$B$583:$B$594</definedName>
    <definedName name="фил5">[5]Коды!$B$595:$B$664</definedName>
    <definedName name="фин1">[5]Коды!$A$167</definedName>
    <definedName name="фин4">[5]Коды!$B$168:$B$258</definedName>
    <definedName name="фин5">[5]Коды!$B$259:$B$337</definedName>
    <definedName name="ФИОновШР" localSheetId="3">#REF!</definedName>
    <definedName name="ФИОновШР" localSheetId="1">#REF!</definedName>
    <definedName name="ФИОновШР">#REF!</definedName>
    <definedName name="ФИОновШТАТ" localSheetId="3">#REF!</definedName>
    <definedName name="ФИОновШТАТ" localSheetId="1">#REF!</definedName>
    <definedName name="ФИОновШТАТ">#REF!</definedName>
    <definedName name="ФИОновый" localSheetId="3">#REF!</definedName>
    <definedName name="ФИОновый" localSheetId="1">#REF!</definedName>
    <definedName name="ФИОновый">#REF!</definedName>
    <definedName name="ФИОстарШР" localSheetId="1">#REF!</definedName>
    <definedName name="ФИОстарШР">#REF!</definedName>
    <definedName name="ФИОстарый" localSheetId="1">#REF!</definedName>
    <definedName name="ФИОстарый">#REF!</definedName>
    <definedName name="ФИОстШР" localSheetId="1">#REF!</definedName>
    <definedName name="ФИОстШР">#REF!</definedName>
    <definedName name="ФИОстШТАТ" localSheetId="1">#REF!</definedName>
    <definedName name="ФИОстШТАТ">#REF!</definedName>
    <definedName name="ц">"#REF!"</definedName>
    <definedName name="ц_1">"#REF!"</definedName>
    <definedName name="ц_2">"#REF!"</definedName>
    <definedName name="Шкала" localSheetId="3">#REF!</definedName>
    <definedName name="Шкала" localSheetId="1">#REF!</definedName>
    <definedName name="Шкала">#REF!</definedName>
    <definedName name="шрук" localSheetId="3">#REF!</definedName>
    <definedName name="шрук" localSheetId="1">#REF!</definedName>
    <definedName name="шрук">#REF!</definedName>
    <definedName name="шрукномер" localSheetId="3">#REF!</definedName>
    <definedName name="шрукномер" localSheetId="1">#REF!</definedName>
    <definedName name="шрукномер">#REF!</definedName>
    <definedName name="шрукномер1" localSheetId="1">#REF!</definedName>
    <definedName name="шрукномер1">#REF!</definedName>
    <definedName name="Штат_рпа" localSheetId="1">#REF!</definedName>
    <definedName name="Штат_рпа">#REF!</definedName>
    <definedName name="экВика">[7]Данные!$D$25</definedName>
    <definedName name="экЗавод">[7]Данные!$C$25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3" i="19" l="1"/>
  <c r="D74" i="19" l="1"/>
  <c r="D75" i="19" s="1"/>
  <c r="N27" i="15" l="1"/>
  <c r="K27" i="15"/>
  <c r="H27" i="15"/>
  <c r="E27" i="15"/>
  <c r="F34" i="15"/>
  <c r="I34" i="15"/>
  <c r="L34" i="15"/>
  <c r="O34" i="15"/>
  <c r="R34" i="15"/>
  <c r="S32" i="15"/>
  <c r="S34" i="15" s="1"/>
  <c r="S31" i="15"/>
  <c r="S15" i="15"/>
  <c r="S16" i="15"/>
  <c r="Q13" i="15" s="1"/>
  <c r="S17" i="15"/>
  <c r="S18" i="15"/>
  <c r="S19" i="15"/>
  <c r="S21" i="15"/>
  <c r="Q20" i="15" s="1"/>
  <c r="Q27" i="15" s="1"/>
  <c r="S22" i="15"/>
  <c r="S23" i="15"/>
  <c r="S24" i="15"/>
  <c r="S25" i="15"/>
  <c r="S26" i="15"/>
  <c r="S14" i="15"/>
  <c r="S27" i="15" s="1"/>
  <c r="Q28" i="15" s="1"/>
  <c r="R27" i="15"/>
  <c r="P32" i="15" l="1"/>
  <c r="P31" i="15"/>
  <c r="P34" i="15" s="1"/>
  <c r="M34" i="15"/>
  <c r="G34" i="15" l="1"/>
  <c r="J32" i="15" l="1"/>
  <c r="J31" i="15"/>
  <c r="J34" i="15" s="1"/>
  <c r="O27" i="15" l="1"/>
  <c r="P23" i="15"/>
  <c r="P24" i="15"/>
  <c r="P25" i="15"/>
  <c r="P26" i="15"/>
  <c r="P22" i="15"/>
  <c r="P21" i="15"/>
  <c r="N20" i="15" s="1"/>
  <c r="P15" i="15"/>
  <c r="P16" i="15"/>
  <c r="P17" i="15"/>
  <c r="P18" i="15"/>
  <c r="P19" i="15"/>
  <c r="P14" i="15"/>
  <c r="P27" i="15" s="1"/>
  <c r="L27" i="15"/>
  <c r="M15" i="15"/>
  <c r="M16" i="15"/>
  <c r="M17" i="15"/>
  <c r="M18" i="15"/>
  <c r="M19" i="15"/>
  <c r="M21" i="15"/>
  <c r="M22" i="15"/>
  <c r="M23" i="15"/>
  <c r="M24" i="15"/>
  <c r="M25" i="15"/>
  <c r="M26" i="15"/>
  <c r="M14" i="15"/>
  <c r="K13" i="15" s="1"/>
  <c r="M27" i="15" l="1"/>
  <c r="K20" i="15"/>
  <c r="N13" i="15"/>
  <c r="N28" i="15"/>
  <c r="K28" i="15"/>
  <c r="I27" i="15"/>
  <c r="J21" i="15"/>
  <c r="H20" i="15" s="1"/>
  <c r="J14" i="15"/>
  <c r="J26" i="15"/>
  <c r="J25" i="15"/>
  <c r="J27" i="15" l="1"/>
  <c r="H13" i="15"/>
  <c r="H28" i="15"/>
  <c r="F27" i="15"/>
  <c r="G16" i="15" l="1"/>
  <c r="G15" i="15"/>
  <c r="G14" i="15"/>
  <c r="G17" i="15" l="1"/>
  <c r="G18" i="15" l="1"/>
  <c r="K10" i="5"/>
  <c r="I10" i="5"/>
  <c r="K20" i="5"/>
  <c r="K8" i="5"/>
  <c r="G19" i="15" l="1"/>
  <c r="E13" i="15" s="1"/>
  <c r="G15" i="10"/>
  <c r="K18" i="5"/>
  <c r="I18" i="5"/>
  <c r="Q25" i="5"/>
  <c r="R25" i="5" s="1"/>
  <c r="Q20" i="5"/>
  <c r="R9" i="5"/>
  <c r="R10" i="5"/>
  <c r="J10" i="5" s="1"/>
  <c r="R12" i="5"/>
  <c r="R13" i="5"/>
  <c r="R29" i="5"/>
  <c r="R28" i="5"/>
  <c r="R27" i="5"/>
  <c r="R26" i="5"/>
  <c r="R24" i="5"/>
  <c r="R23" i="5"/>
  <c r="R22" i="5"/>
  <c r="R21" i="5"/>
  <c r="CA25" i="5"/>
  <c r="BZ25" i="5"/>
  <c r="CB25" i="5" s="1"/>
  <c r="BV25" i="5"/>
  <c r="BQ25" i="5"/>
  <c r="BP25" i="5"/>
  <c r="BR25" i="5" s="1"/>
  <c r="CA20" i="5"/>
  <c r="BZ20" i="5"/>
  <c r="CB20" i="5" s="1"/>
  <c r="BV20" i="5"/>
  <c r="BQ20" i="5"/>
  <c r="BP20" i="5"/>
  <c r="BR20" i="5" s="1"/>
  <c r="CA19" i="5"/>
  <c r="BZ19" i="5"/>
  <c r="CB19" i="5" s="1"/>
  <c r="BV19" i="5"/>
  <c r="BQ19" i="5"/>
  <c r="BP19" i="5"/>
  <c r="BR19" i="5" s="1"/>
  <c r="CA18" i="5"/>
  <c r="BZ18" i="5"/>
  <c r="BV18" i="5"/>
  <c r="BQ18" i="5"/>
  <c r="BP18" i="5"/>
  <c r="CA14" i="5"/>
  <c r="BZ14" i="5"/>
  <c r="CB14" i="5" s="1"/>
  <c r="CB12" i="5"/>
  <c r="CA12" i="5"/>
  <c r="BV12" i="5"/>
  <c r="BQ12" i="5"/>
  <c r="BP12" i="5"/>
  <c r="BR12" i="5" s="1"/>
  <c r="CA11" i="5"/>
  <c r="BZ11" i="5"/>
  <c r="CB11" i="5" s="1"/>
  <c r="BV11" i="5"/>
  <c r="BP11" i="5"/>
  <c r="BR11" i="5" s="1"/>
  <c r="CA10" i="5"/>
  <c r="BZ10" i="5"/>
  <c r="BV10" i="5"/>
  <c r="BQ10" i="5"/>
  <c r="AX10" i="5" s="1"/>
  <c r="BP10" i="5"/>
  <c r="BR10" i="5" s="1"/>
  <c r="CA8" i="5"/>
  <c r="BZ8" i="5"/>
  <c r="CB8" i="5" s="1"/>
  <c r="BV8" i="5"/>
  <c r="BQ8" i="5"/>
  <c r="BP8" i="5"/>
  <c r="BA29" i="5"/>
  <c r="AZ29" i="5"/>
  <c r="AY29" i="5"/>
  <c r="BA28" i="5"/>
  <c r="AZ28" i="5"/>
  <c r="AY28" i="5"/>
  <c r="BA27" i="5"/>
  <c r="AZ27" i="5"/>
  <c r="AY27" i="5"/>
  <c r="BA26" i="5"/>
  <c r="AZ26" i="5"/>
  <c r="AY26" i="5"/>
  <c r="BL25" i="5"/>
  <c r="BH25" i="5"/>
  <c r="BC25" i="5"/>
  <c r="BD25" i="5" s="1"/>
  <c r="BA24" i="5"/>
  <c r="AZ24" i="5"/>
  <c r="AY24" i="5"/>
  <c r="BA23" i="5"/>
  <c r="AZ23" i="5"/>
  <c r="AY23" i="5"/>
  <c r="BA22" i="5"/>
  <c r="AZ22" i="5"/>
  <c r="AY22" i="5"/>
  <c r="BA21" i="5"/>
  <c r="AZ21" i="5"/>
  <c r="AY21" i="5"/>
  <c r="BL20" i="5"/>
  <c r="BH20" i="5"/>
  <c r="BC20" i="5"/>
  <c r="BD20" i="5" s="1"/>
  <c r="BL19" i="5"/>
  <c r="BH19" i="5"/>
  <c r="BD19" i="5"/>
  <c r="AZ19" i="5" s="1"/>
  <c r="BA19" i="5"/>
  <c r="AY19" i="5"/>
  <c r="AX19" i="5"/>
  <c r="AU19" i="5"/>
  <c r="AW19" i="5" s="1"/>
  <c r="BL18" i="5"/>
  <c r="BH18" i="5"/>
  <c r="BD18" i="5"/>
  <c r="BA18" i="5"/>
  <c r="AZ18" i="5"/>
  <c r="AY18" i="5"/>
  <c r="AU18" i="5"/>
  <c r="AV18" i="5" s="1"/>
  <c r="BL17" i="5"/>
  <c r="BH17" i="5"/>
  <c r="BD17" i="5"/>
  <c r="AX17" i="5"/>
  <c r="AU17" i="5"/>
  <c r="AV17" i="5" s="1"/>
  <c r="BA16" i="5"/>
  <c r="AZ16" i="5"/>
  <c r="AY16" i="5"/>
  <c r="BA15" i="5"/>
  <c r="AZ15" i="5"/>
  <c r="AY15" i="5"/>
  <c r="BA14" i="5"/>
  <c r="AU14" i="5"/>
  <c r="AV14" i="5" s="1"/>
  <c r="BL13" i="5"/>
  <c r="BH13" i="5"/>
  <c r="BD13" i="5"/>
  <c r="AX13" i="5"/>
  <c r="AU13" i="5"/>
  <c r="AV13" i="5" s="1"/>
  <c r="AZ13" i="5" s="1"/>
  <c r="BL12" i="5"/>
  <c r="BH12" i="5"/>
  <c r="BD12" i="5"/>
  <c r="AX12" i="5"/>
  <c r="AU12" i="5"/>
  <c r="AV12" i="5" s="1"/>
  <c r="AZ12" i="5" s="1"/>
  <c r="BL11" i="5"/>
  <c r="BH11" i="5"/>
  <c r="BD11" i="5"/>
  <c r="BA11" i="5"/>
  <c r="AU11" i="5"/>
  <c r="AV11" i="5" s="1"/>
  <c r="AZ11" i="5" s="1"/>
  <c r="BL10" i="5"/>
  <c r="BH10" i="5"/>
  <c r="BD10" i="5"/>
  <c r="AU10" i="5"/>
  <c r="AV10" i="5" s="1"/>
  <c r="AZ10" i="5" s="1"/>
  <c r="BL9" i="5"/>
  <c r="BH9" i="5"/>
  <c r="BD9" i="5"/>
  <c r="AX9" i="5"/>
  <c r="AU9" i="5"/>
  <c r="AV9" i="5" s="1"/>
  <c r="AZ9" i="5" s="1"/>
  <c r="BL8" i="5"/>
  <c r="BH8" i="5"/>
  <c r="BD8" i="5"/>
  <c r="AX8" i="5"/>
  <c r="AU8" i="5"/>
  <c r="AV8" i="5" s="1"/>
  <c r="CJ8" i="5"/>
  <c r="CJ9" i="5"/>
  <c r="CJ10" i="5"/>
  <c r="CJ11" i="5"/>
  <c r="CJ12" i="5"/>
  <c r="CJ13" i="5"/>
  <c r="CJ17" i="5"/>
  <c r="CJ18" i="5"/>
  <c r="CJ19" i="5"/>
  <c r="CI20" i="5"/>
  <c r="CJ20" i="5" s="1"/>
  <c r="CI25" i="5"/>
  <c r="CJ25" i="5" s="1"/>
  <c r="H19" i="5"/>
  <c r="H17" i="5"/>
  <c r="H13" i="5"/>
  <c r="H12" i="5"/>
  <c r="H9" i="5"/>
  <c r="H8" i="5"/>
  <c r="E9" i="5"/>
  <c r="G9" i="5" s="1"/>
  <c r="K9" i="5" s="1"/>
  <c r="AD25" i="5"/>
  <c r="AD20" i="5"/>
  <c r="I20" i="5" s="1"/>
  <c r="AD19" i="5"/>
  <c r="E19" i="5" s="1"/>
  <c r="AD18" i="5"/>
  <c r="E18" i="5" s="1"/>
  <c r="AC18" i="5"/>
  <c r="AE18" i="5" s="1"/>
  <c r="AD10" i="5"/>
  <c r="E10" i="5" s="1"/>
  <c r="AD12" i="5"/>
  <c r="E12" i="5" s="1"/>
  <c r="G12" i="5" s="1"/>
  <c r="K12" i="5" s="1"/>
  <c r="AD8" i="5"/>
  <c r="AC8" i="5"/>
  <c r="AE8" i="5" s="1"/>
  <c r="J8" i="5" s="1"/>
  <c r="DG30" i="5"/>
  <c r="CZ15" i="5"/>
  <c r="CW15" i="5"/>
  <c r="DD30" i="5"/>
  <c r="CZ30" i="5"/>
  <c r="CT30" i="5"/>
  <c r="CT16" i="5"/>
  <c r="CR25" i="5"/>
  <c r="CN25" i="5"/>
  <c r="CR20" i="5"/>
  <c r="CN20" i="5"/>
  <c r="CR19" i="5"/>
  <c r="CN19" i="5"/>
  <c r="CR18" i="5"/>
  <c r="CN18" i="5"/>
  <c r="CR17" i="5"/>
  <c r="CN17" i="5"/>
  <c r="CR13" i="5"/>
  <c r="CN13" i="5"/>
  <c r="CR12" i="5"/>
  <c r="CN12" i="5"/>
  <c r="CR11" i="5"/>
  <c r="CN11" i="5"/>
  <c r="CR10" i="5"/>
  <c r="CN10" i="5"/>
  <c r="CR9" i="5"/>
  <c r="CN9" i="5"/>
  <c r="CR8" i="5"/>
  <c r="CN8" i="5"/>
  <c r="K19" i="5"/>
  <c r="I19" i="5"/>
  <c r="K11" i="5"/>
  <c r="K14" i="5"/>
  <c r="I15" i="5"/>
  <c r="J15" i="5"/>
  <c r="K15" i="5"/>
  <c r="I16" i="5"/>
  <c r="J16" i="5"/>
  <c r="K16" i="5"/>
  <c r="I21" i="5"/>
  <c r="J21" i="5"/>
  <c r="K21" i="5"/>
  <c r="I22" i="5"/>
  <c r="J22" i="5"/>
  <c r="K22" i="5"/>
  <c r="I23" i="5"/>
  <c r="J23" i="5"/>
  <c r="K23" i="5"/>
  <c r="I24" i="5"/>
  <c r="J24" i="5"/>
  <c r="K24" i="5"/>
  <c r="I26" i="5"/>
  <c r="J26" i="5"/>
  <c r="K26" i="5"/>
  <c r="I27" i="5"/>
  <c r="J27" i="5"/>
  <c r="K27" i="5"/>
  <c r="I28" i="5"/>
  <c r="J28" i="5"/>
  <c r="K28" i="5"/>
  <c r="I29" i="5"/>
  <c r="J29" i="5"/>
  <c r="K29" i="5"/>
  <c r="D6" i="11"/>
  <c r="D4" i="11"/>
  <c r="D2" i="11"/>
  <c r="AO12" i="5"/>
  <c r="AN19" i="5"/>
  <c r="AN25" i="5"/>
  <c r="AN20" i="5"/>
  <c r="AN18" i="5"/>
  <c r="AN14" i="5"/>
  <c r="AN12" i="5"/>
  <c r="AN10" i="5"/>
  <c r="AN8" i="5"/>
  <c r="E13" i="5"/>
  <c r="G13" i="5" s="1"/>
  <c r="K13" i="5" s="1"/>
  <c r="DN19" i="5"/>
  <c r="DN18" i="5"/>
  <c r="R11" i="5"/>
  <c r="V12" i="5"/>
  <c r="E14" i="5"/>
  <c r="F14" i="5" s="1"/>
  <c r="N12" i="5"/>
  <c r="AI12" i="5"/>
  <c r="AC12" i="5"/>
  <c r="AE12" i="5" s="1"/>
  <c r="E17" i="5"/>
  <c r="G17" i="5" s="1"/>
  <c r="K17" i="5" s="1"/>
  <c r="C14" i="10"/>
  <c r="C12" i="10"/>
  <c r="C13" i="10"/>
  <c r="C11" i="10"/>
  <c r="C9" i="10"/>
  <c r="C10" i="10"/>
  <c r="N19" i="5"/>
  <c r="J19" i="5" s="1"/>
  <c r="N18" i="5"/>
  <c r="J18" i="5" s="1"/>
  <c r="N17" i="5"/>
  <c r="F9" i="11" s="1"/>
  <c r="N11" i="5"/>
  <c r="G22" i="15" l="1"/>
  <c r="G23" i="15"/>
  <c r="G24" i="15"/>
  <c r="G21" i="15"/>
  <c r="I8" i="5"/>
  <c r="G19" i="5"/>
  <c r="BN30" i="5"/>
  <c r="R20" i="5"/>
  <c r="E8" i="5"/>
  <c r="G8" i="5" s="1"/>
  <c r="AU20" i="5"/>
  <c r="AW20" i="5" s="1"/>
  <c r="BA20" i="5" s="1"/>
  <c r="CH16" i="5"/>
  <c r="BF16" i="5"/>
  <c r="BF30" i="5"/>
  <c r="BJ30" i="5"/>
  <c r="BN16" i="5"/>
  <c r="BT16" i="5"/>
  <c r="BX16" i="5"/>
  <c r="BB30" i="5"/>
  <c r="CH15" i="5"/>
  <c r="BB16" i="5"/>
  <c r="BJ16" i="5"/>
  <c r="BJ31" i="5" s="1"/>
  <c r="BL34" i="5" s="1"/>
  <c r="BL33" i="5" s="1"/>
  <c r="AU25" i="5"/>
  <c r="AW25" i="5" s="1"/>
  <c r="BA25" i="5" s="1"/>
  <c r="BQ11" i="5"/>
  <c r="BX30" i="5"/>
  <c r="BT30" i="5"/>
  <c r="CB10" i="5"/>
  <c r="BR18" i="5"/>
  <c r="BQ30" i="5" s="1"/>
  <c r="CB18" i="5"/>
  <c r="CA30" i="5" s="1"/>
  <c r="AV19" i="5"/>
  <c r="BR8" i="5"/>
  <c r="BQ16" i="5" s="1"/>
  <c r="BN15" i="5"/>
  <c r="BT15" i="5"/>
  <c r="AZ8" i="5"/>
  <c r="AZ17" i="5"/>
  <c r="AW8" i="5"/>
  <c r="BA8" i="5" s="1"/>
  <c r="AY8" i="5"/>
  <c r="AW9" i="5"/>
  <c r="BA9" i="5" s="1"/>
  <c r="AY9" i="5"/>
  <c r="AW10" i="5"/>
  <c r="BA10" i="5" s="1"/>
  <c r="AY10" i="5"/>
  <c r="AY11" i="5"/>
  <c r="AW12" i="5"/>
  <c r="BA12" i="5" s="1"/>
  <c r="AY12" i="5"/>
  <c r="AW13" i="5"/>
  <c r="BA13" i="5" s="1"/>
  <c r="AY13" i="5"/>
  <c r="BF15" i="5"/>
  <c r="AW17" i="5"/>
  <c r="BA17" i="5" s="1"/>
  <c r="AY17" i="5"/>
  <c r="AW18" i="5"/>
  <c r="BB15" i="5"/>
  <c r="BJ15" i="5"/>
  <c r="CH30" i="5"/>
  <c r="G18" i="5"/>
  <c r="CP15" i="5"/>
  <c r="CL15" i="5"/>
  <c r="CP30" i="5"/>
  <c r="E6" i="11"/>
  <c r="CL30" i="5"/>
  <c r="CL16" i="5"/>
  <c r="DD16" i="5"/>
  <c r="DD31" i="5" s="1"/>
  <c r="CP16" i="5"/>
  <c r="CZ16" i="5"/>
  <c r="CZ31" i="5" s="1"/>
  <c r="CT31" i="5"/>
  <c r="CW31" i="5" s="1"/>
  <c r="CW16" i="5"/>
  <c r="CT15" i="5"/>
  <c r="CW30" i="5"/>
  <c r="I12" i="5"/>
  <c r="I17" i="5"/>
  <c r="I13" i="5"/>
  <c r="I9" i="5"/>
  <c r="G10" i="5"/>
  <c r="F10" i="5"/>
  <c r="F13" i="5"/>
  <c r="F9" i="5"/>
  <c r="F12" i="5"/>
  <c r="O14" i="10"/>
  <c r="AV20" i="5" l="1"/>
  <c r="AZ20" i="5" s="1"/>
  <c r="G26" i="15"/>
  <c r="G25" i="15"/>
  <c r="E20" i="15" s="1"/>
  <c r="AY20" i="5"/>
  <c r="AY25" i="5"/>
  <c r="AV25" i="5"/>
  <c r="AZ25" i="5" s="1"/>
  <c r="AY31" i="5" s="1"/>
  <c r="F8" i="5"/>
  <c r="BN31" i="5"/>
  <c r="BX31" i="5"/>
  <c r="CH31" i="5"/>
  <c r="BT31" i="5"/>
  <c r="BV34" i="5" s="1"/>
  <c r="BV33" i="5" s="1"/>
  <c r="BF31" i="5"/>
  <c r="BH34" i="5" s="1"/>
  <c r="BH33" i="5" s="1"/>
  <c r="BQ15" i="5"/>
  <c r="AU30" i="5"/>
  <c r="AU31" i="5" s="1"/>
  <c r="BB31" i="5"/>
  <c r="BD34" i="5" s="1"/>
  <c r="BD33" i="5" s="1"/>
  <c r="CA16" i="5"/>
  <c r="CA31" i="5" s="1"/>
  <c r="CB33" i="5" s="1"/>
  <c r="CC33" i="5" s="1"/>
  <c r="CA15" i="5"/>
  <c r="BQ31" i="5"/>
  <c r="BR34" i="5" s="1"/>
  <c r="BR33" i="5" s="1"/>
  <c r="CP31" i="5"/>
  <c r="CL31" i="5"/>
  <c r="J9" i="5"/>
  <c r="DG15" i="5"/>
  <c r="DG16" i="5"/>
  <c r="DG31" i="5" s="1"/>
  <c r="J13" i="5"/>
  <c r="EP14" i="5"/>
  <c r="EQ14" i="5" s="1"/>
  <c r="M25" i="5"/>
  <c r="E25" i="5" s="1"/>
  <c r="M20" i="5"/>
  <c r="E20" i="5" s="1"/>
  <c r="V11" i="5"/>
  <c r="EO25" i="5"/>
  <c r="EO20" i="5"/>
  <c r="EO19" i="5"/>
  <c r="EO18" i="5"/>
  <c r="EO11" i="5"/>
  <c r="EO10" i="5"/>
  <c r="EO8" i="5"/>
  <c r="EJ25" i="5"/>
  <c r="EJ20" i="5"/>
  <c r="EJ19" i="5"/>
  <c r="EJ18" i="5"/>
  <c r="EJ17" i="5"/>
  <c r="EJ13" i="5"/>
  <c r="EJ11" i="5"/>
  <c r="EJ10" i="5"/>
  <c r="EJ8" i="5"/>
  <c r="EE25" i="5"/>
  <c r="EE20" i="5"/>
  <c r="EE19" i="5"/>
  <c r="EE18" i="5"/>
  <c r="EE11" i="5"/>
  <c r="EE10" i="5"/>
  <c r="EE8" i="5"/>
  <c r="DZ25" i="5"/>
  <c r="DZ20" i="5"/>
  <c r="DZ19" i="5"/>
  <c r="DZ18" i="5"/>
  <c r="DZ11" i="5"/>
  <c r="DZ10" i="5"/>
  <c r="DZ8" i="5"/>
  <c r="DU25" i="5"/>
  <c r="DU20" i="5"/>
  <c r="DU19" i="5"/>
  <c r="DU18" i="5"/>
  <c r="DU17" i="5"/>
  <c r="DU13" i="5"/>
  <c r="DU11" i="5"/>
  <c r="DU10" i="5"/>
  <c r="DU9" i="5"/>
  <c r="DU8" i="5"/>
  <c r="DN25" i="5"/>
  <c r="DN20" i="5"/>
  <c r="DN13" i="5"/>
  <c r="DN11" i="5"/>
  <c r="DN10" i="5"/>
  <c r="DN9" i="5"/>
  <c r="DN8" i="5"/>
  <c r="EP25" i="5"/>
  <c r="EQ25" i="5" s="1"/>
  <c r="EP20" i="5"/>
  <c r="EQ20" i="5" s="1"/>
  <c r="EP19" i="5"/>
  <c r="EQ19" i="5" s="1"/>
  <c r="EP18" i="5"/>
  <c r="EQ18" i="5" s="1"/>
  <c r="DP13" i="5"/>
  <c r="DQ13" i="5" s="1"/>
  <c r="EP11" i="5"/>
  <c r="EQ11" i="5" s="1"/>
  <c r="EP10" i="5"/>
  <c r="EQ10" i="5" s="1"/>
  <c r="DP9" i="5"/>
  <c r="DQ9" i="5" s="1"/>
  <c r="EP8" i="5"/>
  <c r="EQ8" i="5" s="1"/>
  <c r="AN11" i="5"/>
  <c r="G27" i="15" l="1"/>
  <c r="E28" i="15" s="1"/>
  <c r="G25" i="5"/>
  <c r="K25" i="5" s="1"/>
  <c r="I25" i="5"/>
  <c r="G20" i="5"/>
  <c r="O12" i="10"/>
  <c r="DR15" i="5"/>
  <c r="DR16" i="5"/>
  <c r="DK16" i="5"/>
  <c r="DW15" i="5"/>
  <c r="EP16" i="5"/>
  <c r="EP15" i="5"/>
  <c r="DK15" i="5"/>
  <c r="DK30" i="5"/>
  <c r="DR30" i="5"/>
  <c r="DW16" i="5"/>
  <c r="DW30" i="5"/>
  <c r="EB16" i="5"/>
  <c r="EB30" i="5"/>
  <c r="EG15" i="5"/>
  <c r="EG30" i="5"/>
  <c r="EG16" i="5"/>
  <c r="EL30" i="5"/>
  <c r="EP30" i="5"/>
  <c r="N9" i="5"/>
  <c r="N25" i="5"/>
  <c r="N20" i="5"/>
  <c r="L30" i="5" l="1"/>
  <c r="DK31" i="5"/>
  <c r="CJ34" i="5" s="1"/>
  <c r="CJ33" i="5" s="1"/>
  <c r="DR31" i="5"/>
  <c r="CR34" i="5" s="1"/>
  <c r="CR33" i="5" s="1"/>
  <c r="EG31" i="5"/>
  <c r="EB31" i="5"/>
  <c r="DB34" i="5" s="1"/>
  <c r="DB33" i="5" s="1"/>
  <c r="DW31" i="5"/>
  <c r="V18" i="5"/>
  <c r="V19" i="5"/>
  <c r="V20" i="5"/>
  <c r="V25" i="5"/>
  <c r="V17" i="5"/>
  <c r="AM19" i="5"/>
  <c r="AO19" i="5" s="1"/>
  <c r="AM20" i="5"/>
  <c r="AM25" i="5"/>
  <c r="AM18" i="5"/>
  <c r="AO18" i="5" s="1"/>
  <c r="CN34" i="5" l="1"/>
  <c r="CN33" i="5" s="1"/>
  <c r="BP34" i="5"/>
  <c r="BP33" i="5" s="1"/>
  <c r="DP31" i="5"/>
  <c r="DQ31" i="5" s="1"/>
  <c r="AO25" i="5"/>
  <c r="DP25" i="5" s="1"/>
  <c r="DQ25" i="5" s="1"/>
  <c r="AO20" i="5"/>
  <c r="DP20" i="5" s="1"/>
  <c r="DQ20" i="5" s="1"/>
  <c r="T30" i="5"/>
  <c r="AK30" i="5"/>
  <c r="R18" i="5"/>
  <c r="R19" i="5"/>
  <c r="R17" i="5"/>
  <c r="F17" i="5"/>
  <c r="J10" i="10" s="1"/>
  <c r="AI19" i="5"/>
  <c r="AI20" i="5"/>
  <c r="AI25" i="5"/>
  <c r="AI18" i="5"/>
  <c r="AC19" i="5"/>
  <c r="AC20" i="5"/>
  <c r="AC25" i="5"/>
  <c r="P30" i="5" l="1"/>
  <c r="AE20" i="5"/>
  <c r="AE25" i="5"/>
  <c r="E13" i="11" s="1"/>
  <c r="AE19" i="5"/>
  <c r="E11" i="11" s="1"/>
  <c r="DP32" i="5"/>
  <c r="DQ32" i="5" s="1"/>
  <c r="AN30" i="5"/>
  <c r="J17" i="5"/>
  <c r="S10" i="10" s="1"/>
  <c r="AG30" i="5"/>
  <c r="AA30" i="5"/>
  <c r="O13" i="10"/>
  <c r="F20" i="5"/>
  <c r="F18" i="5"/>
  <c r="F25" i="5"/>
  <c r="F19" i="5"/>
  <c r="AM8" i="5"/>
  <c r="AM10" i="5"/>
  <c r="AO10" i="5" s="1"/>
  <c r="DP10" i="5" s="1"/>
  <c r="DQ10" i="5" s="1"/>
  <c r="J9" i="10" l="1"/>
  <c r="V9" i="10" s="1"/>
  <c r="E12" i="11"/>
  <c r="J20" i="5"/>
  <c r="E30" i="5"/>
  <c r="V10" i="10"/>
  <c r="S15" i="10"/>
  <c r="J25" i="5"/>
  <c r="J11" i="10"/>
  <c r="O11" i="10" s="1"/>
  <c r="E10" i="11"/>
  <c r="AD30" i="5"/>
  <c r="AO8" i="5"/>
  <c r="DP8" i="5" s="1"/>
  <c r="DQ8" i="5" s="1"/>
  <c r="V9" i="5"/>
  <c r="V10" i="5"/>
  <c r="V13" i="5"/>
  <c r="V8" i="5"/>
  <c r="T15" i="5" l="1"/>
  <c r="J15" i="10"/>
  <c r="U15" i="10" s="1"/>
  <c r="V15" i="10" s="1"/>
  <c r="S11" i="10"/>
  <c r="V11" i="10" s="1"/>
  <c r="T16" i="5"/>
  <c r="T31" i="5" s="1"/>
  <c r="AI11" i="5"/>
  <c r="AI10" i="5"/>
  <c r="AM14" i="5"/>
  <c r="AO14" i="5" s="1"/>
  <c r="AM11" i="5"/>
  <c r="AO11" i="5" l="1"/>
  <c r="AK16" i="5"/>
  <c r="AK31" i="5" s="1"/>
  <c r="AL38" i="5" s="1"/>
  <c r="V34" i="5"/>
  <c r="V33" i="5" s="1"/>
  <c r="I13" i="10"/>
  <c r="DP11" i="5"/>
  <c r="DQ11" i="5" s="1"/>
  <c r="O9" i="10"/>
  <c r="AN15" i="5"/>
  <c r="EO14" i="5"/>
  <c r="N10" i="5"/>
  <c r="N13" i="5"/>
  <c r="N8" i="5"/>
  <c r="K9" i="10" l="1"/>
  <c r="K10" i="10"/>
  <c r="F3" i="11"/>
  <c r="F14" i="11" s="1"/>
  <c r="L16" i="5"/>
  <c r="L31" i="5" s="1"/>
  <c r="K12" i="10"/>
  <c r="AN16" i="5"/>
  <c r="AN31" i="5" s="1"/>
  <c r="L15" i="5"/>
  <c r="K14" i="10"/>
  <c r="K11" i="10"/>
  <c r="K13" i="10"/>
  <c r="EL16" i="5"/>
  <c r="EL31" i="5" s="1"/>
  <c r="AC10" i="5"/>
  <c r="AC11" i="5"/>
  <c r="G7" i="11"/>
  <c r="G14" i="11" s="1"/>
  <c r="R8" i="5"/>
  <c r="P16" i="5" l="1"/>
  <c r="P31" i="5" s="1"/>
  <c r="P15" i="5"/>
  <c r="AE10" i="5"/>
  <c r="E4" i="11" s="1"/>
  <c r="AE11" i="5"/>
  <c r="AD11" i="5"/>
  <c r="E11" i="5" s="1"/>
  <c r="I10" i="10"/>
  <c r="N34" i="5"/>
  <c r="N33" i="5" s="1"/>
  <c r="M10" i="10"/>
  <c r="O10" i="10" s="1"/>
  <c r="DP16" i="5"/>
  <c r="DQ16" i="5" s="1"/>
  <c r="EP31" i="5"/>
  <c r="E6" i="8"/>
  <c r="F6" i="8" s="1"/>
  <c r="H18" i="6"/>
  <c r="H20" i="6" s="1"/>
  <c r="G21" i="6"/>
  <c r="G19" i="6"/>
  <c r="H21" i="6" s="1"/>
  <c r="H10" i="6"/>
  <c r="I10" i="6" s="1"/>
  <c r="G14" i="6" s="1"/>
  <c r="M14" i="6"/>
  <c r="K10" i="6"/>
  <c r="L10" i="6" s="1"/>
  <c r="J14" i="6" s="1"/>
  <c r="AI8" i="5"/>
  <c r="H19" i="6" l="1"/>
  <c r="I19" i="6" s="1"/>
  <c r="AO33" i="5"/>
  <c r="AP33" i="5" s="1"/>
  <c r="DH33" i="5"/>
  <c r="DI33" i="5" s="1"/>
  <c r="I11" i="5"/>
  <c r="F11" i="5"/>
  <c r="D15" i="5" s="1"/>
  <c r="E31" i="5" s="1"/>
  <c r="AA16" i="5"/>
  <c r="AA31" i="5" s="1"/>
  <c r="E2" i="11"/>
  <c r="E14" i="11" s="1"/>
  <c r="E16" i="11" s="1"/>
  <c r="P10" i="10"/>
  <c r="M15" i="10"/>
  <c r="O15" i="10" s="1"/>
  <c r="R34" i="5"/>
  <c r="R33" i="5" s="1"/>
  <c r="I11" i="10"/>
  <c r="AG15" i="5"/>
  <c r="AG16" i="5"/>
  <c r="AG31" i="5" s="1"/>
  <c r="AA15" i="5"/>
  <c r="G20" i="6"/>
  <c r="AD31" i="5" l="1"/>
  <c r="AE34" i="5" s="1"/>
  <c r="AE33" i="5" s="1"/>
  <c r="AC34" i="5"/>
  <c r="AC33" i="5" s="1"/>
  <c r="J11" i="5"/>
  <c r="I31" i="5" s="1"/>
  <c r="AD16" i="5"/>
  <c r="N37" i="5"/>
  <c r="N38" i="5" s="1"/>
  <c r="AI34" i="5"/>
  <c r="AI33" i="5" s="1"/>
  <c r="I12" i="10"/>
  <c r="AD15" i="5"/>
  <c r="N10" i="10"/>
  <c r="P15" i="10"/>
  <c r="N13" i="10"/>
  <c r="N9" i="10"/>
  <c r="N12" i="10"/>
  <c r="N14" i="10"/>
  <c r="N11" i="10"/>
  <c r="K19" i="6"/>
  <c r="K20" i="6" s="1"/>
</calcChain>
</file>

<file path=xl/sharedStrings.xml><?xml version="1.0" encoding="utf-8"?>
<sst xmlns="http://schemas.openxmlformats.org/spreadsheetml/2006/main" count="1562" uniqueCount="318">
  <si>
    <t>Соответствие ТЗ</t>
  </si>
  <si>
    <t>+</t>
  </si>
  <si>
    <t>-</t>
  </si>
  <si>
    <t>Стоимость</t>
  </si>
  <si>
    <t>Условия оплаты</t>
  </si>
  <si>
    <t>Приложение 1</t>
  </si>
  <si>
    <t>Приложение 2</t>
  </si>
  <si>
    <t>Свод коммерческих предложений</t>
  </si>
  <si>
    <t>Итого</t>
  </si>
  <si>
    <t>№ п/п</t>
  </si>
  <si>
    <t>Наименование</t>
  </si>
  <si>
    <t>Минимальное предложение</t>
  </si>
  <si>
    <t>Цена</t>
  </si>
  <si>
    <t xml:space="preserve">Стоимость </t>
  </si>
  <si>
    <t>Поставщик</t>
  </si>
  <si>
    <t>рублей без НДС</t>
  </si>
  <si>
    <t>Кол-во, шт</t>
  </si>
  <si>
    <t>Отсрочка 60 к.д.</t>
  </si>
  <si>
    <t>ООО «АСКОМ»</t>
  </si>
  <si>
    <t>ООО «САОТРОН»</t>
  </si>
  <si>
    <t>АО «СофтЛайн Трейд»</t>
  </si>
  <si>
    <t>ООО «Лаборатория внедрений Софт Мерит»</t>
  </si>
  <si>
    <t>ООО «Умный Склад»</t>
  </si>
  <si>
    <t>Мобильный принтер</t>
  </si>
  <si>
    <t>Отсрочка 70 к.д.</t>
  </si>
  <si>
    <t>Стоимость в мес.</t>
  </si>
  <si>
    <t>Стоимость в год</t>
  </si>
  <si>
    <t>Стоимость за 3 года</t>
  </si>
  <si>
    <t>Стационарный принтер (тип 1)</t>
  </si>
  <si>
    <t>Стационарный принтер (тип 2)</t>
  </si>
  <si>
    <t>ООО «Войсман»</t>
  </si>
  <si>
    <t>Авансовый платеж</t>
  </si>
  <si>
    <t>Закупка принтеров</t>
  </si>
  <si>
    <t>АО "СофтЛайн Трейд"</t>
  </si>
  <si>
    <t>∆</t>
  </si>
  <si>
    <t>%</t>
  </si>
  <si>
    <t>Сумма</t>
  </si>
  <si>
    <t>Контрагент</t>
  </si>
  <si>
    <t>Аренда принтеров за 3 года</t>
  </si>
  <si>
    <t>Анализ стоимости закупки и аренды принтеров на примере минимальных предложений</t>
  </si>
  <si>
    <t xml:space="preserve">Наименование ресурса: </t>
  </si>
  <si>
    <t xml:space="preserve"> </t>
  </si>
  <si>
    <t>Принтер Zebra 411 – (ZT41143-T0E0000Z Принтер Zebra ZT411; 300 dpi, Serial, USB, Ether, BT, USB Host, ColorTouchDisplay)</t>
  </si>
  <si>
    <t>Принтер Kyocera Ecosys P3260dn</t>
  </si>
  <si>
    <t>Графический планшет Wacom Intuos Pro Bluetooth/USB черный [PTH-860-R]</t>
  </si>
  <si>
    <t>Модель принтера/аналог</t>
  </si>
  <si>
    <t>срок поставки</t>
  </si>
  <si>
    <t>февраль 2022г.</t>
  </si>
  <si>
    <t>модель принтера не доступна в связи с проблемами на производстве Kyocera, срок постаки на прогнозируемый</t>
  </si>
  <si>
    <t>снято с пр-ва, предложена офиц. Замена. Срок поставки апрель 2022г</t>
  </si>
  <si>
    <t>снято с пр-ва, предложена офиц. Замена. Срок поставки декабрь 2022г</t>
  </si>
  <si>
    <t>Zebra MC330L-GJ3EG4RU</t>
  </si>
  <si>
    <t>Срок поставки декабрь 2021 г.</t>
  </si>
  <si>
    <t>6-8 недель</t>
  </si>
  <si>
    <t>Zebra MC330L-GJ2EG4RU</t>
  </si>
  <si>
    <t>1102WD3NL0 принтер  Kyocera Ecosys P3260dn</t>
  </si>
  <si>
    <t>1T02T60NNL1 ЕЛ-3190 (25К) Тонер</t>
  </si>
  <si>
    <t>AK957S6N2EUR1   802.11 a/b/g/n/ac, Bluetooth 5.0, non-NFC , 2D Imager , 6000mAh Battery (Not Available for Cold Chain SKU) , No camera , 28 Key Numeric Keypad , USB Snap On Kit with - EU Adapter , Android P W/GMS for Russia Only , Version 1</t>
  </si>
  <si>
    <t>AK957S6N3EUR1   802.11 a/b/g/n/ac, Bluetooth 5.0, non-NFC , 2D Imager , 6000mAh Battery (Not Available for India, and Cold Chain SKU) , No camera , 38 Key Numeric + Fn Keypad , USB Snap-On Kit with EU Adapter , Android P W/GMS for Russia Only (Not Available for Cold Chain) , Version 1</t>
  </si>
  <si>
    <t>ООО «Компания ИНТЕГРО»</t>
  </si>
  <si>
    <t>Постоплата 60 к.д.</t>
  </si>
  <si>
    <t>12-14 нед</t>
  </si>
  <si>
    <t>ООО «Вебзавод»</t>
  </si>
  <si>
    <t>6-8 нед</t>
  </si>
  <si>
    <t>12 недель</t>
  </si>
  <si>
    <t>Цена, USD</t>
  </si>
  <si>
    <t>Стоимость, USD</t>
  </si>
  <si>
    <t>Стоимость, руб</t>
  </si>
  <si>
    <t>ИТОГО (одинаковая физика)</t>
  </si>
  <si>
    <t>Постоплата по договору</t>
  </si>
  <si>
    <t>рассмотрят наше предложение по оплате</t>
  </si>
  <si>
    <t>цена</t>
  </si>
  <si>
    <t>минимальные цены</t>
  </si>
  <si>
    <t>поставщик</t>
  </si>
  <si>
    <t>сумма</t>
  </si>
  <si>
    <t xml:space="preserve">Доп. картридж для принтеров Kyocera </t>
  </si>
  <si>
    <t xml:space="preserve">АКБ для Zebra  MC3300 MC330M-GI2HG2RW </t>
  </si>
  <si>
    <t xml:space="preserve">АКБ для Zebra MC3300 MC330M-GI3HG2RW </t>
  </si>
  <si>
    <t>ЗУ  - 4-х слотовая зарядная база для аккумуляторов Zebra для MC3300 MC3200 (SAC-MC33-4SCHG-01) - в комплекте                                                                        	блок питания PWR-BGA12V50W0WW 
	кабель CBL-DC-388A1-01
	кабель питания</t>
  </si>
  <si>
    <t>ЗУ на 1 слот, Zebra MC3300 (CRD-MC33-2SUCHG-01) - (кредл) - в комплекте:                                                                    	Источник питания BGA12V50W0WW
	Шнур постоянного тока CBL-DC-388A1-01 
	Шнур переменного тока (стандарт в комплекте)</t>
  </si>
  <si>
    <t xml:space="preserve">Стоимость КП </t>
  </si>
  <si>
    <t>10 раб.дн.</t>
  </si>
  <si>
    <t>TOTAL</t>
  </si>
  <si>
    <t>ARK95PSTNNN01 (PST-RK95) Detachable Pistol Grip for RK95 Series (Съемная пистолетная рукоятка для серии RK95)</t>
  </si>
  <si>
    <t>Поставка 30 календарных дней</t>
  </si>
  <si>
    <t>Поставка декабрь 2021 г.</t>
  </si>
  <si>
    <t>MH341T-A001-0302 MH341T thermal transfer printer, 300 dpi, 12 ips - with LCD &amp; Touchscreen
WF-COM-2002 Slot-in WiFi a/b/g/n/ac + BT 4.2 Combo module (w/antenna) (dealer option)
E0000Z Принтер Zebra ZT411; 300 dpi, Serial, USB, Ether, BT, USB Host, ColorTouchDisplay)</t>
  </si>
  <si>
    <t>CIPHER RK95 аккумулятор 6000 mAh</t>
  </si>
  <si>
    <t>CIPHER RK95 4-slot зарядное устройство для аккумуляторов, БП</t>
  </si>
  <si>
    <t>CIPHER RK95 подставка USB, EU</t>
  </si>
  <si>
    <t>Цена, руб*</t>
  </si>
  <si>
    <t>15-20 нед</t>
  </si>
  <si>
    <t>BTRY-MC33-52MA-01 Аккумулятор Mc33 Battery Lithium Ion, Pp+ Mc3300 High Capacity Battery, Not Compatible With Mc32, 1 Unit</t>
  </si>
  <si>
    <t>8 недель</t>
  </si>
  <si>
    <t>5.1</t>
  </si>
  <si>
    <t>1)SAC-MC33-4SCHG-01 Зарядное устройство MC32/MC33 4SLOT SPARE BATTERY CHARGER; 2)PWR-BGA12V50W0WW Блок питания Level VI AC/DC Power Supply (Brick). AC Input: 100-240V, 2.4A. DC Output: 12V,; 3)CBL-DC-388A1-01 Кабель CABLE; ASSEMBLY; POWER;12VDC; 4.16A; 4)50-16000-220R Сетевой шнур питания: 220V, с заземлением, с российской вилкой</t>
  </si>
  <si>
    <t>1)CRD-MC33-2SUCHG-01 Зарядное устройство Mc33 Single Slot Usb/charge Cradle With Spare Battery Charger; 2)PWR-BGA12V50W0WW Блок питания Level VI AC/DC Power Supply (Brick). AC Input: 100-240V, 2.4A. DC Output: 12V,; 3)CBL-DC-388A1-01 Кабель CABLE; ASSEMBLY; POWER;12VDC; 4.16A; 4)50-16000-220R Сетевой шнур питания: 220V, с заземлением, с российской вилкой</t>
  </si>
  <si>
    <t>Итого аксессуары</t>
  </si>
  <si>
    <t>∆ от min цен</t>
  </si>
  <si>
    <t>руб</t>
  </si>
  <si>
    <t>?</t>
  </si>
  <si>
    <t>Zebra MC330M-GJ2HA2RW (обновлен сканирующий модуль)</t>
  </si>
  <si>
    <t>Zebra MC330M-GJ3HA2RW (обновлен сканирующий модуль)</t>
  </si>
  <si>
    <t>Zebra MC330M-GI2HG2RW                   (ган, 2D сканер стандартный)</t>
  </si>
  <si>
    <t>Zebra MC330M-GI3HG2RW                    (ган, 2D сканер стандартный)</t>
  </si>
  <si>
    <t xml:space="preserve">Zebra MC330K-GI3HG3RW    (новая модель, различие по клавиатуре) </t>
  </si>
  <si>
    <t>Zebra MC330K-GI3HG3RW   (новая модель, различие по клавиатуре)</t>
  </si>
  <si>
    <r>
      <t xml:space="preserve">Аккумулятор предложен для актуальной модели Zebra из предыдущего КП. </t>
    </r>
    <r>
      <rPr>
        <b/>
        <sz val="13"/>
        <color theme="1"/>
        <rFont val="Arial"/>
        <family val="2"/>
        <charset val="204"/>
      </rPr>
      <t>Срок поставки апрель 2022 г.</t>
    </r>
  </si>
  <si>
    <r>
      <t>Аккумулятор предложен для актуальной модели Zebra из предыдущего КП.</t>
    </r>
    <r>
      <rPr>
        <b/>
        <sz val="13"/>
        <color theme="1"/>
        <rFont val="Arial"/>
        <family val="2"/>
        <charset val="204"/>
      </rPr>
      <t xml:space="preserve"> Срок поставки апрель 2022 г.</t>
    </r>
  </si>
  <si>
    <t>*по курсу на 16.12.21г. - 73,8510</t>
  </si>
  <si>
    <t xml:space="preserve">Zebra MC330L-GJ3EG4RU </t>
  </si>
  <si>
    <t>08.12.21г.</t>
  </si>
  <si>
    <t>Zebra MC330M-GJ2HA2RW (с улучшенным сканером 2D Imager SE4770)</t>
  </si>
  <si>
    <t>Zebra MC330M-GJ3HA2RW ((с улучшенным сканером 2D Imager SE4770))</t>
  </si>
  <si>
    <t>SAC-MC33-4SCHG-01 Зарядное устройство MC32/MC33 4SLOT SPARE BATTERY CHARGER</t>
  </si>
  <si>
    <t>PWR-BGA12V50W0WW Блок питания Level VI AC/DC Power Supply (Brick). AC Input: 100-240V, 2.4A. DC Output: 12V</t>
  </si>
  <si>
    <t>50-16000-220R Сетевой шнур питания: 220V, с заземлением, с российской вилкой</t>
  </si>
  <si>
    <t>CBL-DC-388A1-01 Кабель CABLE; ASSEMBLY; POWER;12VDC 4.16A</t>
  </si>
  <si>
    <t>CRD-MC33-2SUCHG-01 Зарядное устройство Mc33 Single Slot Usb/charge Cradle With Spare Battery Charger;</t>
  </si>
  <si>
    <t>CBL-DC-388A1-01 Кабель CABLE; ASSEMBLY; POWER;12VDC; 4.16A</t>
  </si>
  <si>
    <t>Анализ коммерческих предложений</t>
  </si>
  <si>
    <t>Минимальные цены, предложенные на тендер после редукциона</t>
  </si>
  <si>
    <t>СБ</t>
  </si>
  <si>
    <t>История сотрудничества</t>
  </si>
  <si>
    <t>∑ на тендер в год</t>
  </si>
  <si>
    <t>Доля по ∑</t>
  </si>
  <si>
    <t>Доля от ∑</t>
  </si>
  <si>
    <t>Δ от минимальных цен</t>
  </si>
  <si>
    <t>∑</t>
  </si>
  <si>
    <t>60 к.д.</t>
  </si>
  <si>
    <t>Zebra MC330K-GI3HG3RW    (новая модель, различие по клавиатуре)  Терминал MC33:WLAN,GUN,2D,38KY,2X,GMS,4/16GB,SNSR,NFC, ROW, с сертификатом на сервисное обслуживание с доступом к прошивкам 1 YR SW SUPPORT, EM HARDWARE, 1-250,EA.</t>
  </si>
  <si>
    <t>Zebra MC330K-GI3HG3RW   (новая модель, различие по клавиатуре)Терминал MC33:WLAN,GUN,2D,38KY,2X,GMS,4/16GB,SNSR,NFC, ROW, с сертификатом на сервисное обслуживание с доступом к прошивкам 1 YR SW SUPPORT, EM HARDWARE, 1-250,EA.</t>
  </si>
  <si>
    <t>Приложение 1.1</t>
  </si>
  <si>
    <t xml:space="preserve">  Свод коммерческих предложений</t>
  </si>
  <si>
    <t>Принтер Ricoh P 801</t>
  </si>
  <si>
    <t>Данная модель принтера недоступна в связи с проблемами на производстве Kyocera. Срок привоза в РФ непрогнозируемый. Предложен аналог.</t>
  </si>
  <si>
    <t>Zebra MC330L-GJ2EG4RU (ган, 2D сканер стандартный)</t>
  </si>
  <si>
    <t>Zebra MC330L-GJ3EG4RU (ган, 2D сканер стандартный)</t>
  </si>
  <si>
    <t>в комлекте нет кредла, блока питания и кабелей. Стоимость кредла, блока питания и кабелей составляет 19 880,00 р. Срок поставки апрель 2022г</t>
  </si>
  <si>
    <t>в комлекте нет кредла, блока питания и кабелей. Стоимость кредла, блока питания и кабелей составляет 19 880,00 р. Срок поставки декабрь 2022г</t>
  </si>
  <si>
    <t>Цена, EUR</t>
  </si>
  <si>
    <t>Стоимость, EUR</t>
  </si>
  <si>
    <t>Zebra MC3300 MC330M-GI3HG2RW (ган, 2D сканер дальнобойный)</t>
  </si>
  <si>
    <r>
      <t xml:space="preserve">Zebra MC3300 MC330M-GI3HG2RW (ган, 2D сканер </t>
    </r>
    <r>
      <rPr>
        <b/>
        <sz val="14"/>
        <color rgb="FF0000FF"/>
        <rFont val="Arial"/>
        <family val="2"/>
        <charset val="204"/>
      </rPr>
      <t>дальнобойный)</t>
    </r>
  </si>
  <si>
    <t xml:space="preserve">Zebra MC330L-GE3EG4RU (WLAN,BT, GUN, 2D SE485х Long Range, 4.0, 38Key, Extended Capacity Battery, Android, 4GB/32GB, NFC) </t>
  </si>
  <si>
    <t>Zebra MC330K-GE2HG3RW Терминал MC33:WLAN,GUN,2DER,29KY,2X,GMS,4/16GB,SNSR,NFC, ROW, с сертификатом на сервисное обслуживание с доступом к прошивкам 1 YR SW SUPPORT, EM HARDWARE, 1-250,EA.</t>
  </si>
  <si>
    <t>Наименование ресурса: Закупка средств вычислительной техники</t>
  </si>
  <si>
    <t>Total КП</t>
  </si>
  <si>
    <t>предоплата</t>
  </si>
  <si>
    <t xml:space="preserve">Количество min позиций </t>
  </si>
  <si>
    <t>*по курсу ЦБ на 16.12.21г. - 74,2947</t>
  </si>
  <si>
    <t>Цена, руб**</t>
  </si>
  <si>
    <t>**по курсу ЦБ на 21.12.21г. - 83,6187</t>
  </si>
  <si>
    <t>*USD по курсу ЦБ на 21.12.21г. - 74,2947</t>
  </si>
  <si>
    <t>Полнота КП</t>
  </si>
  <si>
    <r>
      <t xml:space="preserve">Zebra MC3300 MC330M-GI3HG2RW (ган, 2D сканер </t>
    </r>
    <r>
      <rPr>
        <sz val="10"/>
        <color rgb="FF0000FF"/>
        <rFont val="Arial"/>
        <family val="2"/>
        <charset val="204"/>
      </rPr>
      <t>дальнобойный)</t>
    </r>
  </si>
  <si>
    <t>АСКОМ</t>
  </si>
  <si>
    <t>Предложение 1 (Договор ООО "СофтЛайн Трейд")</t>
  </si>
  <si>
    <t>Отсутствует подтверждение по модели.</t>
  </si>
  <si>
    <t>предложение по распределению</t>
  </si>
  <si>
    <t>17.12.21.</t>
  </si>
  <si>
    <t>**по курсу ЦБ на 23.12.21г. - 83,1541</t>
  </si>
  <si>
    <t>**EUR по курсу ЦБ на 23.12.21г. - 83,1541</t>
  </si>
  <si>
    <t>3 060 503,28**</t>
  </si>
  <si>
    <t>2 398 534.55*</t>
  </si>
  <si>
    <t>количество позиций</t>
  </si>
  <si>
    <t>4</t>
  </si>
  <si>
    <t>10</t>
  </si>
  <si>
    <t>Предложение 2 (3 поставщика)</t>
  </si>
  <si>
    <t>Наименоваине</t>
  </si>
  <si>
    <t>АКБ для Zebra  MC3300 MC330M-Gj2HA2RW (BTRY-MC33-52MA-01)</t>
  </si>
  <si>
    <t>в стоимость включена тех. Поддержка и 2-й аккумулятор</t>
  </si>
  <si>
    <t>включены ы стоимость ТСД</t>
  </si>
  <si>
    <t>Zebra MC330L-GE2EG4RU Терминал MC33:MC:WLAN,BT,GUN,2DERI,29KY,2.5X,GMS,4/32GB,SNSR,NFC,RU ONLY, с сертификатом на сервисное обслуживание с доступом к прошивкам 1 YR SW SUPPORT, EM HARDWARE, 1-250,EA.</t>
  </si>
  <si>
    <t>Zebra MC330L-GJ3EG4RU Терминал MC33:WLAN,GUN,2D,38KY,2X,GMS,4/16GB,SNSR,NFC, ROW, с сертификатом на сервисное обслуживание с доступом к прошивкам 1 YR SW SUPPORT, EM HARDWARE, 1-250,EA.</t>
  </si>
  <si>
    <t xml:space="preserve"> Зарядное устройство MC32/MC33 4SLOT SPARE BATTERY CHARGER</t>
  </si>
  <si>
    <t>Зарядное устройство Mc33 Single Slot Usb/charge Cradle With Spare Battery Charger;</t>
  </si>
  <si>
    <t>0</t>
  </si>
  <si>
    <t>6</t>
  </si>
  <si>
    <t>№</t>
  </si>
  <si>
    <t>Номенклатура</t>
  </si>
  <si>
    <t>,</t>
  </si>
  <si>
    <t>Руб. без НДС</t>
  </si>
  <si>
    <t>ИТОГО:</t>
  </si>
  <si>
    <t>Отсрочка платежа 60 к.д.</t>
  </si>
  <si>
    <t>ООО «Дом Климата»</t>
  </si>
  <si>
    <t>Материалы</t>
  </si>
  <si>
    <t>Работы</t>
  </si>
  <si>
    <t>Итого:</t>
  </si>
  <si>
    <t>ООО «СК Мегаполис»</t>
  </si>
  <si>
    <t>ООО «Профит Строй»</t>
  </si>
  <si>
    <t>ООО «СК ВПМ»</t>
  </si>
  <si>
    <t>Наименование ресурса: Устройство площадки с навесом</t>
  </si>
  <si>
    <t>1.</t>
  </si>
  <si>
    <t>829.1459.4900.10.000-ГП</t>
  </si>
  <si>
    <t>1.1.</t>
  </si>
  <si>
    <t>Устройство дорожной одежды Тип 1</t>
  </si>
  <si>
    <t>1.2.</t>
  </si>
  <si>
    <t>Выемка грунта под корыто дорожной одежды Тип 1</t>
  </si>
  <si>
    <t>1.3.</t>
  </si>
  <si>
    <t>Разборка/восстановление борта БР 100.30.15</t>
  </si>
  <si>
    <t>1.4.</t>
  </si>
  <si>
    <t>Устройство отмостки</t>
  </si>
  <si>
    <t>1.5.</t>
  </si>
  <si>
    <t>Устройство газона (h раст.гр=0,15 м)</t>
  </si>
  <si>
    <t>1.6.</t>
  </si>
  <si>
    <t>Подъем колодца до отметки уровня покрытия площадки навеса</t>
  </si>
  <si>
    <t>2.</t>
  </si>
  <si>
    <t>829.1459.4900.10.000-АС</t>
  </si>
  <si>
    <t>2.1.</t>
  </si>
  <si>
    <t>Работы по армированию монолитных ростверков с выполнением подготовки из бетона кл. В 7,5 толщиной 100</t>
  </si>
  <si>
    <t>2.2.</t>
  </si>
  <si>
    <t>Работы по армированию свай</t>
  </si>
  <si>
    <t>Устройство бетонных свай</t>
  </si>
  <si>
    <t>Устройство бетонных ростверков</t>
  </si>
  <si>
    <t>Монтаж металлических конструкций</t>
  </si>
  <si>
    <t>Установка профнастила</t>
  </si>
  <si>
    <t>м2</t>
  </si>
  <si>
    <t>м3</t>
  </si>
  <si>
    <t>п.м.</t>
  </si>
  <si>
    <t>м2/шт.</t>
  </si>
  <si>
    <t>16/1</t>
  </si>
  <si>
    <t>шт.</t>
  </si>
  <si>
    <t>согласно л.3,4.5</t>
  </si>
  <si>
    <t>ООО «Реформинг центр»</t>
  </si>
  <si>
    <t>Ед. изм.</t>
  </si>
  <si>
    <t>Кол-во</t>
  </si>
  <si>
    <t>Должность/Роль</t>
  </si>
  <si>
    <t>оплата труда рабочих</t>
  </si>
  <si>
    <t>оплата труда машинистов</t>
  </si>
  <si>
    <t>Трудозатраты, чел/часы</t>
  </si>
  <si>
    <t>Ставка в час</t>
  </si>
  <si>
    <t>механизмы</t>
  </si>
  <si>
    <t>Отсрочка платежа 30 к.д.</t>
  </si>
  <si>
    <t>КАЛЬКУЛЯЦИЯ</t>
  </si>
  <si>
    <t>НДС 20 %</t>
  </si>
  <si>
    <t>ВСЕГО</t>
  </si>
  <si>
    <t>Материалы и оборудование</t>
  </si>
  <si>
    <t>Выполнение строительных работ</t>
  </si>
  <si>
    <t>Генеральный план</t>
  </si>
  <si>
    <t>Архитектурно-строительные решения</t>
  </si>
  <si>
    <t>Наименование этапа выполненных работ</t>
  </si>
  <si>
    <t>Раздел проектной документации, номер локальных ресурсных сметных расчетов</t>
  </si>
  <si>
    <t>Выполнение строительно-монтажных работ строительство склада автомобильных шин в ЦЗЧ №2 (ул. Северная, 105)</t>
  </si>
  <si>
    <t>2024-142/0347/И24-01-ГП</t>
  </si>
  <si>
    <t>2024-142/0347/И24-01-АС</t>
  </si>
  <si>
    <t>Наружные сети водоснабжения и канализации</t>
  </si>
  <si>
    <t>2024-142/0347/И24-00-НВК</t>
  </si>
  <si>
    <t>Внутренние системы водоснабжения и канализации</t>
  </si>
  <si>
    <t>2024-142/0347/И24-01-ВК</t>
  </si>
  <si>
    <t>Склад автомобильных шин</t>
  </si>
  <si>
    <t>2024-142/0347/И24-01-ОВ2</t>
  </si>
  <si>
    <t>Перемонтаж вентиляторов</t>
  </si>
  <si>
    <t>2024-142/0347/И24-01-ОВ3</t>
  </si>
  <si>
    <t>КНС. Демонтаж систем отопления и вентиляции</t>
  </si>
  <si>
    <t>2024-142/0347/И24-01-ОВ4</t>
  </si>
  <si>
    <t>Демонтаж КНС производственных стоков</t>
  </si>
  <si>
    <t>2024-142/0347/И24-00-НВК1</t>
  </si>
  <si>
    <t>2024-142/0347/И24-00-ЭМ2</t>
  </si>
  <si>
    <t>Автоматизация комплексная</t>
  </si>
  <si>
    <t>2024-142/0347/И24-01-АК</t>
  </si>
  <si>
    <t>Система автоматического порошкового пожаротушения</t>
  </si>
  <si>
    <t>2024-142/0347/И24-01-АПТП</t>
  </si>
  <si>
    <t>2024-142/0347/И24-01-ЭО1</t>
  </si>
  <si>
    <t>2024-142/0347/И24-01-ЭМ1</t>
  </si>
  <si>
    <t>2024-142/0347/И24-01-ЭС</t>
  </si>
  <si>
    <t>Установка точки доступа</t>
  </si>
  <si>
    <t>2024-142/0347/И24-01-СС</t>
  </si>
  <si>
    <t>Электроосвещение склада автомобильных шин и 
перегрузочного тамбура отм.0,000, - 1,200 в осях 8-14/А-А/2</t>
  </si>
  <si>
    <t xml:space="preserve"> ЛОКАЛЬНЫЙ РЕСУРСНЫЙ СМЕТНЫЙ РАСЧЁТ № РС-И24-01-ГП</t>
  </si>
  <si>
    <t>ЛОКАЛЬНЫЙ РЕСУРСНЫЙ СМЕТНЫЙ РАСЧЁТ № РС-И24-01-АС</t>
  </si>
  <si>
    <t>ЛОКАЛЬНЫЙ РЕСУРСНЫЙ СМЕТНЫЙ РАСЧЁТ № РС-И24-00-НВК</t>
  </si>
  <si>
    <t>ЛОКАЛЬНЫЙ РЕСУРСНЫЙ СМЕТНЫЙ РАСЧЁТ № РС-И24-01-ВК</t>
  </si>
  <si>
    <t>Технологические решения</t>
  </si>
  <si>
    <t>ЛОКАЛЬНЫЙ РЕСУРСНЫЙ СМЕТНЫЙ РАСЧЁТ № РС-И24-01-ОВ2</t>
  </si>
  <si>
    <t>ЛОКАЛЬНЫЙ РЕСУРСНЫЙ СМЕТНЫЙ РАСЧЁТ № РС-01-1</t>
  </si>
  <si>
    <t>ЛОКАЛЬНЫЙ РЕСУРСНЫЙ СМЕТНЫЙ РАСЧЁТ № РС-942</t>
  </si>
  <si>
    <t>ЛОКАЛЬНЫЙ РЕСУРСНЫЙ СМЕТНЫЙ РАСЧЁТ № РС-943</t>
  </si>
  <si>
    <t>ЛОКАЛЬНЫЙ РЕСУРСНЫЙ СМЕТНЫЙ РАСЧЁТ № РС-941</t>
  </si>
  <si>
    <t>ЛОКАЛЬНЫЙ РЕСУРСНЫЙ СМЕТНЫЙ РАСЧЁТ № РС-И24-01-АК</t>
  </si>
  <si>
    <t>ЛОКАЛЬНЫЙ РЕСУРСНЫЙ СМЕТНЫЙ РАСЧЁТ № РС-И24-01-АПТП</t>
  </si>
  <si>
    <t>ЛОКАЛЬНЫЙ РЕСУРСНЫЙ СМЕТНЫЙ РАСЧЁТ № РС-И24-01-ЭО1</t>
  </si>
  <si>
    <t>ЛОКАЛЬНЫЙ РЕСУРСНЫЙ СМЕТНЫЙ РАСЧЁТ № РС-И24-01-ЭМ1</t>
  </si>
  <si>
    <t>ЛОКАЛЬНЫЙ РЕСУРСНЫЙ СМЕТНЫЙ РАСЧЁТ № РС-И24-01-ЭС</t>
  </si>
  <si>
    <t>ЛОКАЛЬНЫЙ РЕСУРСНЫЙ СМЕТНЫЙ РАСЧЁТ № РС-И24-01-СС</t>
  </si>
  <si>
    <t>ЛОКАЛЬНЫЙ РЕСУРСНЫЙ СМЕТНЫЙ РАСЧЁТ № РС-142-01</t>
  </si>
  <si>
    <t>2024-142/0347/И24-01-ТХ</t>
  </si>
  <si>
    <t>Разборка конструкций машинного отделения насосной станции промстоков</t>
  </si>
  <si>
    <t>ЛОКАЛЬНЫЙ РЕСУРСНЫЙ СМЕТНЫЙ РАСЧЁТ № РС-940</t>
  </si>
  <si>
    <t>1413-00-КСл.1,6,7,8; ПУ-Т44-1410.000МЧ</t>
  </si>
  <si>
    <t>2024-142/0347/И24-00-ЭМ1</t>
  </si>
  <si>
    <t>Электроподключение КНС производственных стоков</t>
  </si>
  <si>
    <t>Вынос КНС производственных стоков из зоны застройки</t>
  </si>
  <si>
    <t>2024-142/0347/И24-00-АС</t>
  </si>
  <si>
    <t>2024-142/0347/И24-00-НВК2</t>
  </si>
  <si>
    <t>2024-142/0347/И24-00-ГП</t>
  </si>
  <si>
    <t>ЛОКАЛЬНЫЙ РЕСУРСНЫЙ СМЕТНЫЙ РАСЧЁТ № РС-И24-00-ЭМ1</t>
  </si>
  <si>
    <t>ЛОКАЛЬНЫЙ РЕСУРСНЫЙ СМЕТНЫЙ РАСЧЁТ № РС-И24-00-НВК2</t>
  </si>
  <si>
    <t>ЛОКАЛЬНЫЙ РЕСУРСНЫЙ СМЕТНЫЙ РАСЧЁТ № РС-И24-00-ГП</t>
  </si>
  <si>
    <t>ЛОКАЛЬНЫЙ РЕСУРСНЫЙ СМЕТНЫЙ РАСЧЁТ № РС-И24-00-АС</t>
  </si>
  <si>
    <t>Обязательное подтверждение подрядчиком права на выполнение строительно-монтажных работ (наличие СРО на выполнение СМР).</t>
  </si>
  <si>
    <t>Обязательное наличие у подрядчика лицензии на монтаж, техническое обслуживание и ремонт средств обеспечения пожарной безопасности зданий и сооружений, в том числе:
- на монтаж, техническое обслуживание и ремонт систем пожаротушения и их элементов, включая диспетчеризацию и проведение пусконаладочных работ;
- на монтаж, техническое обслуживание и ремонт систем пожарной и охранно-пожарной сигнализации и их элементов, включая диспетчеризацию и проведение пусконаладочных работ.</t>
  </si>
  <si>
    <t>Гарантия на выполненные строительно-монтажные работы – не менее 36 месяцев с проведением безвозмездного гарантийного ремонта.</t>
  </si>
  <si>
    <t>Перенос кабелей 10 кВ из зоны строительства помещения в осях 8-14/А склада автомобильных шин</t>
  </si>
  <si>
    <t>Стоимость, руб. без НДС</t>
  </si>
  <si>
    <t>Электроподключение склада автомобильных шин и перегрузочного тамбура отм.0,000, - 1,200 в осях 8-14/А-А/2</t>
  </si>
  <si>
    <t>Дополнительные условия</t>
  </si>
  <si>
    <t>Форма коммерческого предложения:</t>
  </si>
  <si>
    <t>Наименоване организации</t>
  </si>
  <si>
    <t>ИНН</t>
  </si>
  <si>
    <t>ФИО контактного лица</t>
  </si>
  <si>
    <t>Контактный телефон</t>
  </si>
  <si>
    <t>Адрес электронной почты</t>
  </si>
  <si>
    <t>Дата подачи предложения</t>
  </si>
  <si>
    <t>Система налогообложения (общая или упрощенная)</t>
  </si>
  <si>
    <t xml:space="preserve">Условия оплаты </t>
  </si>
  <si>
    <t>Отсрочка платежа 60 календарных дней (подтвердить или предложить свои условия)</t>
  </si>
  <si>
    <t>КНС. Демонтаж электроподключения силового оборудования освещения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</si>
</sst>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0_ ;\-#,##0.00\ "/>
    <numFmt numFmtId="165" formatCode="#,##0_ ;\-#,##0\ "/>
    <numFmt numFmtId="166" formatCode="[$-419]General"/>
    <numFmt numFmtId="167" formatCode="#,##0.00&quot; &quot;[$руб.-419];[Red]&quot;-&quot;#,##0.00&quot; &quot;[$руб.-419]"/>
  </numFmts>
  <fonts count="73" x14ac:knownFonts="1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0"/>
      <name val="Arial Cyr"/>
      <charset val="204"/>
    </font>
    <font>
      <sz val="8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sz val="8"/>
      <color rgb="FF000000"/>
      <name val="Arial"/>
      <family val="2"/>
      <charset val="204"/>
    </font>
    <font>
      <sz val="11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7"/>
      <color theme="1"/>
      <name val="Times New Roman"/>
      <family val="1"/>
      <charset val="204"/>
    </font>
    <font>
      <sz val="17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22"/>
      <color rgb="FF000000"/>
      <name val="Times New Roman"/>
      <family val="1"/>
      <charset val="204"/>
    </font>
    <font>
      <sz val="2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Arial"/>
      <family val="2"/>
      <charset val="204"/>
    </font>
    <font>
      <b/>
      <sz val="13"/>
      <color theme="1"/>
      <name val="Arial"/>
      <family val="2"/>
      <charset val="204"/>
    </font>
    <font>
      <sz val="13"/>
      <name val="Arial"/>
      <family val="2"/>
      <charset val="204"/>
    </font>
    <font>
      <sz val="17"/>
      <color theme="1"/>
      <name val="Arial"/>
      <family val="2"/>
      <charset val="204"/>
    </font>
    <font>
      <sz val="17"/>
      <color rgb="FF000000"/>
      <name val="Arial"/>
      <family val="2"/>
      <charset val="204"/>
    </font>
    <font>
      <sz val="2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2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4"/>
      <name val="Arial"/>
      <family val="2"/>
      <charset val="204"/>
    </font>
    <font>
      <sz val="24"/>
      <color rgb="FF000000"/>
      <name val="Arial"/>
      <family val="2"/>
      <charset val="204"/>
    </font>
    <font>
      <sz val="13"/>
      <color rgb="FF0000FF"/>
      <name val="Arial"/>
      <family val="2"/>
      <charset val="204"/>
    </font>
    <font>
      <sz val="12"/>
      <color rgb="FF0000FF"/>
      <name val="Arial"/>
      <family val="2"/>
      <charset val="204"/>
    </font>
    <font>
      <sz val="8"/>
      <name val="Calibri"/>
      <family val="2"/>
      <charset val="204"/>
      <scheme val="minor"/>
    </font>
    <font>
      <b/>
      <sz val="13"/>
      <name val="Arial"/>
      <family val="2"/>
      <charset val="204"/>
    </font>
    <font>
      <b/>
      <sz val="12"/>
      <color rgb="FF0000FF"/>
      <name val="Arial"/>
      <family val="2"/>
      <charset val="204"/>
    </font>
    <font>
      <sz val="20"/>
      <color theme="1"/>
      <name val="Arial"/>
      <family val="2"/>
      <charset val="204"/>
    </font>
    <font>
      <b/>
      <sz val="13"/>
      <color rgb="FF0000FF"/>
      <name val="Arial"/>
      <family val="2"/>
      <charset val="204"/>
    </font>
    <font>
      <b/>
      <sz val="14"/>
      <color theme="1"/>
      <name val="Arial"/>
      <family val="2"/>
      <charset val="204"/>
    </font>
    <font>
      <b/>
      <i/>
      <sz val="13"/>
      <color theme="1"/>
      <name val="Arial"/>
      <family val="2"/>
      <charset val="204"/>
    </font>
    <font>
      <i/>
      <sz val="13"/>
      <color theme="1"/>
      <name val="Arial"/>
      <family val="2"/>
      <charset val="204"/>
    </font>
    <font>
      <sz val="13"/>
      <color indexed="8"/>
      <name val="Arial"/>
      <family val="2"/>
      <charset val="204"/>
    </font>
    <font>
      <b/>
      <sz val="17"/>
      <color theme="1"/>
      <name val="Arial"/>
      <family val="2"/>
      <charset val="204"/>
    </font>
    <font>
      <sz val="20"/>
      <name val="Arial"/>
      <family val="2"/>
      <charset val="204"/>
    </font>
    <font>
      <sz val="18"/>
      <color theme="1"/>
      <name val="Arial"/>
      <family val="2"/>
      <charset val="204"/>
    </font>
    <font>
      <sz val="18"/>
      <name val="Arial"/>
      <family val="2"/>
      <charset val="204"/>
    </font>
    <font>
      <sz val="28"/>
      <color rgb="FF000000"/>
      <name val="Arial"/>
      <family val="2"/>
      <charset val="204"/>
    </font>
    <font>
      <sz val="26"/>
      <color theme="1"/>
      <name val="Arial"/>
      <family val="2"/>
      <charset val="204"/>
    </font>
    <font>
      <sz val="14"/>
      <color rgb="FF0000FF"/>
      <name val="Arial"/>
      <family val="2"/>
      <charset val="204"/>
    </font>
    <font>
      <b/>
      <sz val="14"/>
      <name val="Arial"/>
      <family val="2"/>
      <charset val="204"/>
    </font>
    <font>
      <b/>
      <i/>
      <sz val="14"/>
      <color theme="1"/>
      <name val="Arial"/>
      <family val="2"/>
      <charset val="204"/>
    </font>
    <font>
      <b/>
      <sz val="14"/>
      <color rgb="FF0000FF"/>
      <name val="Arial"/>
      <family val="2"/>
      <charset val="204"/>
    </font>
    <font>
      <sz val="14"/>
      <color rgb="FFFF0000"/>
      <name val="Arial"/>
      <family val="2"/>
      <charset val="204"/>
    </font>
    <font>
      <sz val="13"/>
      <color rgb="FFFF0000"/>
      <name val="Arial"/>
      <family val="2"/>
      <charset val="204"/>
    </font>
    <font>
      <sz val="13"/>
      <color rgb="FFFF0000"/>
      <name val="Times New Roman"/>
      <family val="1"/>
      <charset val="204"/>
    </font>
    <font>
      <sz val="12"/>
      <color rgb="FFFF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3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rgb="FF0000FF"/>
      <name val="Arial"/>
      <family val="2"/>
      <charset val="204"/>
    </font>
    <font>
      <b/>
      <sz val="13"/>
      <color rgb="FFFF0000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5"/>
      <color theme="1"/>
      <name val="Arial"/>
      <family val="2"/>
      <charset val="204"/>
    </font>
    <font>
      <sz val="15"/>
      <color theme="1"/>
      <name val="Arial"/>
      <family val="2"/>
      <charset val="204"/>
    </font>
    <font>
      <b/>
      <sz val="13"/>
      <color indexed="8"/>
      <name val="Arial"/>
      <family val="2"/>
      <charset val="204"/>
    </font>
    <font>
      <u/>
      <sz val="11"/>
      <color indexed="12"/>
      <name val="Calibri"/>
      <family val="2"/>
    </font>
    <font>
      <sz val="10"/>
      <name val="Arial"/>
      <family val="2"/>
    </font>
    <font>
      <b/>
      <sz val="14"/>
      <color rgb="FF000000"/>
      <name val="Arial"/>
      <family val="2"/>
      <charset val="204"/>
    </font>
    <font>
      <sz val="14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16"/>
      <color theme="1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10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 style="hair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auto="1"/>
      </right>
      <top/>
      <bottom/>
      <diagonal/>
    </border>
    <border>
      <left style="thin">
        <color indexed="64"/>
      </left>
      <right style="hair">
        <color auto="1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/>
      <diagonal/>
    </border>
    <border>
      <left style="hair">
        <color auto="1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 style="hair">
        <color indexed="64"/>
      </diagonal>
    </border>
    <border>
      <left style="hair">
        <color auto="1"/>
      </left>
      <right/>
      <top/>
      <bottom style="hair">
        <color indexed="64"/>
      </bottom>
      <diagonal/>
    </border>
    <border>
      <left style="double">
        <color indexed="64"/>
      </left>
      <right style="hair">
        <color auto="1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hair">
        <color auto="1"/>
      </left>
      <right style="double">
        <color auto="1"/>
      </right>
      <top style="thin">
        <color indexed="64"/>
      </top>
      <bottom/>
      <diagonal/>
    </border>
    <border>
      <left style="hair">
        <color auto="1"/>
      </left>
      <right style="double">
        <color auto="1"/>
      </right>
      <top/>
      <bottom/>
      <diagonal/>
    </border>
    <border>
      <left style="hair">
        <color auto="1"/>
      </left>
      <right style="double">
        <color auto="1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7">
    <xf numFmtId="0" fontId="0" fillId="0" borderId="0"/>
    <xf numFmtId="0" fontId="2" fillId="0" borderId="0"/>
    <xf numFmtId="0" fontId="3" fillId="0" borderId="0"/>
    <xf numFmtId="0" fontId="5" fillId="0" borderId="0">
      <alignment horizontal="center"/>
    </xf>
    <xf numFmtId="166" fontId="4" fillId="0" borderId="0"/>
    <xf numFmtId="0" fontId="1" fillId="0" borderId="0"/>
    <xf numFmtId="0" fontId="5" fillId="0" borderId="0">
      <alignment horizontal="center" textRotation="90"/>
    </xf>
    <xf numFmtId="0" fontId="6" fillId="0" borderId="0"/>
    <xf numFmtId="167" fontId="6" fillId="0" borderId="0"/>
    <xf numFmtId="166" fontId="7" fillId="0" borderId="0"/>
    <xf numFmtId="166" fontId="4" fillId="0" borderId="0" applyBorder="0" applyProtection="0"/>
    <xf numFmtId="0" fontId="12" fillId="0" borderId="0"/>
    <xf numFmtId="0" fontId="13" fillId="0" borderId="0"/>
    <xf numFmtId="0" fontId="13" fillId="0" borderId="0"/>
    <xf numFmtId="43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2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67" fillId="0" borderId="0" applyNumberFormat="0" applyFill="0" applyBorder="0" applyAlignment="0" applyProtection="0">
      <alignment vertical="top"/>
      <protection locked="0"/>
    </xf>
    <xf numFmtId="9" fontId="13" fillId="0" borderId="0" applyFont="0" applyFill="0" applyBorder="0" applyAlignment="0" applyProtection="0"/>
    <xf numFmtId="0" fontId="3" fillId="0" borderId="0"/>
    <xf numFmtId="0" fontId="6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1" fillId="0" borderId="0" applyNumberFormat="0" applyFill="0" applyBorder="0" applyAlignment="0" applyProtection="0"/>
  </cellStyleXfs>
  <cellXfs count="893">
    <xf numFmtId="0" fontId="0" fillId="0" borderId="0" xfId="0"/>
    <xf numFmtId="0" fontId="10" fillId="0" borderId="0" xfId="0" applyFont="1" applyAlignment="1">
      <alignment vertical="center"/>
    </xf>
    <xf numFmtId="0" fontId="10" fillId="0" borderId="0" xfId="1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66" fontId="15" fillId="0" borderId="0" xfId="10" applyFont="1" applyFill="1" applyAlignment="1">
      <alignment horizontal="center" vertical="center"/>
    </xf>
    <xf numFmtId="4" fontId="10" fillId="0" borderId="1" xfId="11" applyNumberFormat="1" applyFont="1" applyFill="1" applyBorder="1" applyAlignment="1">
      <alignment horizontal="center" vertical="center" wrapText="1"/>
    </xf>
    <xf numFmtId="0" fontId="18" fillId="0" borderId="0" xfId="11" applyFont="1" applyAlignment="1">
      <alignment horizontal="right" vertical="center"/>
    </xf>
    <xf numFmtId="3" fontId="10" fillId="0" borderId="1" xfId="11" applyNumberFormat="1" applyFont="1" applyBorder="1" applyAlignment="1">
      <alignment horizontal="center" vertical="center" wrapText="1"/>
    </xf>
    <xf numFmtId="0" fontId="9" fillId="0" borderId="1" xfId="11" applyFont="1" applyBorder="1" applyAlignment="1">
      <alignment vertical="center" wrapText="1"/>
    </xf>
    <xf numFmtId="0" fontId="19" fillId="0" borderId="0" xfId="11" applyFont="1" applyAlignment="1">
      <alignment horizontal="center" vertical="center"/>
    </xf>
    <xf numFmtId="0" fontId="14" fillId="3" borderId="0" xfId="0" applyFont="1" applyFill="1" applyAlignment="1">
      <alignment horizontal="center" vertical="center"/>
    </xf>
    <xf numFmtId="166" fontId="17" fillId="3" borderId="0" xfId="10" applyFont="1" applyFill="1" applyAlignment="1">
      <alignment horizontal="center" vertical="center" wrapText="1"/>
    </xf>
    <xf numFmtId="0" fontId="18" fillId="3" borderId="0" xfId="0" applyFont="1" applyFill="1" applyAlignment="1">
      <alignment horizontal="left"/>
    </xf>
    <xf numFmtId="0" fontId="10" fillId="3" borderId="0" xfId="0" applyFont="1" applyFill="1" applyAlignment="1">
      <alignment vertical="center"/>
    </xf>
    <xf numFmtId="0" fontId="10" fillId="3" borderId="0" xfId="11" applyFont="1" applyFill="1" applyAlignment="1">
      <alignment horizontal="right"/>
    </xf>
    <xf numFmtId="3" fontId="10" fillId="0" borderId="2" xfId="11" applyNumberFormat="1" applyFont="1" applyBorder="1" applyAlignment="1">
      <alignment horizontal="center" vertical="center" wrapText="1"/>
    </xf>
    <xf numFmtId="3" fontId="10" fillId="0" borderId="9" xfId="11" applyNumberFormat="1" applyFont="1" applyBorder="1" applyAlignment="1">
      <alignment horizontal="center" vertical="center" wrapText="1"/>
    </xf>
    <xf numFmtId="4" fontId="10" fillId="0" borderId="3" xfId="11" applyNumberFormat="1" applyFont="1" applyBorder="1" applyAlignment="1">
      <alignment horizontal="center" vertical="center" wrapText="1"/>
    </xf>
    <xf numFmtId="0" fontId="9" fillId="4" borderId="8" xfId="13" applyFont="1" applyFill="1" applyBorder="1" applyAlignment="1">
      <alignment horizontal="center" vertical="center"/>
    </xf>
    <xf numFmtId="166" fontId="17" fillId="0" borderId="0" xfId="10" applyFont="1" applyFill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9" fillId="4" borderId="20" xfId="13" applyFont="1" applyFill="1" applyBorder="1" applyAlignment="1">
      <alignment horizontal="center" vertical="center"/>
    </xf>
    <xf numFmtId="0" fontId="9" fillId="0" borderId="21" xfId="11" applyFont="1" applyBorder="1" applyAlignment="1">
      <alignment vertical="center" wrapText="1"/>
    </xf>
    <xf numFmtId="3" fontId="10" fillId="0" borderId="22" xfId="11" applyNumberFormat="1" applyFont="1" applyBorder="1" applyAlignment="1">
      <alignment horizontal="center" vertical="center" wrapText="1"/>
    </xf>
    <xf numFmtId="3" fontId="10" fillId="0" borderId="8" xfId="11" applyNumberFormat="1" applyFont="1" applyBorder="1" applyAlignment="1">
      <alignment horizontal="center" vertical="center" wrapText="1"/>
    </xf>
    <xf numFmtId="3" fontId="10" fillId="0" borderId="29" xfId="11" applyNumberFormat="1" applyFont="1" applyBorder="1" applyAlignment="1">
      <alignment horizontal="center" vertical="center" wrapText="1"/>
    </xf>
    <xf numFmtId="3" fontId="10" fillId="0" borderId="0" xfId="11" applyNumberFormat="1" applyFont="1" applyBorder="1" applyAlignment="1">
      <alignment horizontal="center" vertical="center" wrapText="1"/>
    </xf>
    <xf numFmtId="3" fontId="10" fillId="0" borderId="30" xfId="11" applyNumberFormat="1" applyFont="1" applyBorder="1" applyAlignment="1">
      <alignment horizontal="center" vertical="center" wrapText="1"/>
    </xf>
    <xf numFmtId="3" fontId="10" fillId="0" borderId="0" xfId="0" applyNumberFormat="1" applyFont="1" applyAlignment="1">
      <alignment vertical="center"/>
    </xf>
    <xf numFmtId="9" fontId="10" fillId="0" borderId="0" xfId="15" applyFont="1" applyAlignment="1">
      <alignment vertical="center"/>
    </xf>
    <xf numFmtId="0" fontId="0" fillId="3" borderId="0" xfId="0" applyFill="1"/>
    <xf numFmtId="0" fontId="8" fillId="3" borderId="0" xfId="0" applyFont="1" applyFill="1"/>
    <xf numFmtId="0" fontId="8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vertical="center"/>
    </xf>
    <xf numFmtId="3" fontId="8" fillId="0" borderId="1" xfId="14" applyNumberFormat="1" applyFont="1" applyBorder="1" applyAlignment="1">
      <alignment horizontal="center" vertical="center"/>
    </xf>
    <xf numFmtId="9" fontId="8" fillId="0" borderId="1" xfId="15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166" fontId="24" fillId="0" borderId="0" xfId="10" applyFont="1" applyFill="1" applyAlignment="1">
      <alignment horizontal="center" vertical="center"/>
    </xf>
    <xf numFmtId="0" fontId="25" fillId="0" borderId="0" xfId="11" applyFont="1" applyAlignment="1">
      <alignment horizontal="right" vertical="center"/>
    </xf>
    <xf numFmtId="0" fontId="23" fillId="3" borderId="0" xfId="0" applyFont="1" applyFill="1" applyAlignment="1">
      <alignment horizontal="center" vertical="center"/>
    </xf>
    <xf numFmtId="0" fontId="26" fillId="0" borderId="0" xfId="0" applyFont="1" applyAlignment="1">
      <alignment vertical="center"/>
    </xf>
    <xf numFmtId="0" fontId="20" fillId="3" borderId="0" xfId="11" applyFont="1" applyFill="1" applyAlignment="1">
      <alignment horizontal="right"/>
    </xf>
    <xf numFmtId="0" fontId="26" fillId="3" borderId="0" xfId="11" applyFont="1" applyFill="1" applyAlignment="1">
      <alignment horizontal="center" vertical="center"/>
    </xf>
    <xf numFmtId="0" fontId="28" fillId="3" borderId="0" xfId="11" applyFont="1" applyFill="1" applyAlignment="1">
      <alignment horizontal="center" vertical="center"/>
    </xf>
    <xf numFmtId="3" fontId="20" fillId="3" borderId="8" xfId="11" applyNumberFormat="1" applyFont="1" applyFill="1" applyBorder="1" applyAlignment="1">
      <alignment horizontal="center" vertical="center" wrapText="1"/>
    </xf>
    <xf numFmtId="4" fontId="20" fillId="3" borderId="1" xfId="11" applyNumberFormat="1" applyFont="1" applyFill="1" applyBorder="1" applyAlignment="1">
      <alignment horizontal="center" vertical="center" wrapText="1"/>
    </xf>
    <xf numFmtId="0" fontId="20" fillId="3" borderId="0" xfId="0" applyFont="1" applyFill="1" applyAlignment="1">
      <alignment vertical="center"/>
    </xf>
    <xf numFmtId="0" fontId="20" fillId="3" borderId="1" xfId="0" applyFont="1" applyFill="1" applyBorder="1" applyAlignment="1">
      <alignment horizontal="center" vertical="center"/>
    </xf>
    <xf numFmtId="0" fontId="20" fillId="3" borderId="8" xfId="0" applyFont="1" applyFill="1" applyBorder="1" applyAlignment="1">
      <alignment vertical="center"/>
    </xf>
    <xf numFmtId="4" fontId="20" fillId="3" borderId="8" xfId="0" applyNumberFormat="1" applyFont="1" applyFill="1" applyBorder="1" applyAlignment="1">
      <alignment horizontal="center" vertical="center"/>
    </xf>
    <xf numFmtId="4" fontId="20" fillId="3" borderId="1" xfId="0" applyNumberFormat="1" applyFont="1" applyFill="1" applyBorder="1" applyAlignment="1">
      <alignment horizontal="center" vertical="center"/>
    </xf>
    <xf numFmtId="164" fontId="42" fillId="3" borderId="1" xfId="13" applyNumberFormat="1" applyFont="1" applyFill="1" applyBorder="1" applyAlignment="1">
      <alignment horizontal="center" vertical="center" wrapText="1"/>
    </xf>
    <xf numFmtId="0" fontId="20" fillId="3" borderId="9" xfId="0" applyFont="1" applyFill="1" applyBorder="1" applyAlignment="1">
      <alignment vertical="center" wrapText="1"/>
    </xf>
    <xf numFmtId="4" fontId="20" fillId="3" borderId="3" xfId="0" applyNumberFormat="1" applyFont="1" applyFill="1" applyBorder="1" applyAlignment="1">
      <alignment vertical="center"/>
    </xf>
    <xf numFmtId="0" fontId="33" fillId="3" borderId="0" xfId="11" applyFont="1" applyFill="1" applyAlignment="1">
      <alignment horizontal="center" vertical="center"/>
    </xf>
    <xf numFmtId="166" fontId="24" fillId="3" borderId="0" xfId="10" applyFont="1" applyFill="1" applyAlignment="1">
      <alignment horizontal="center" vertical="center"/>
    </xf>
    <xf numFmtId="3" fontId="35" fillId="3" borderId="4" xfId="11" applyNumberFormat="1" applyFont="1" applyFill="1" applyBorder="1" applyAlignment="1">
      <alignment horizontal="center" vertical="center" wrapText="1"/>
    </xf>
    <xf numFmtId="3" fontId="21" fillId="3" borderId="42" xfId="11" applyNumberFormat="1" applyFont="1" applyFill="1" applyBorder="1" applyAlignment="1">
      <alignment horizontal="center" vertical="center" wrapText="1"/>
    </xf>
    <xf numFmtId="0" fontId="26" fillId="3" borderId="0" xfId="0" applyFont="1" applyFill="1" applyAlignment="1">
      <alignment vertical="center"/>
    </xf>
    <xf numFmtId="3" fontId="22" fillId="3" borderId="8" xfId="11" applyNumberFormat="1" applyFont="1" applyFill="1" applyBorder="1" applyAlignment="1">
      <alignment horizontal="center" vertical="center" wrapText="1"/>
    </xf>
    <xf numFmtId="9" fontId="22" fillId="3" borderId="9" xfId="15" applyFont="1" applyFill="1" applyBorder="1" applyAlignment="1">
      <alignment horizontal="center" vertical="center" wrapText="1"/>
    </xf>
    <xf numFmtId="3" fontId="20" fillId="3" borderId="42" xfId="11" applyNumberFormat="1" applyFont="1" applyFill="1" applyBorder="1" applyAlignment="1">
      <alignment horizontal="center" vertical="center" wrapText="1"/>
    </xf>
    <xf numFmtId="9" fontId="41" fillId="3" borderId="42" xfId="15" applyFont="1" applyFill="1" applyBorder="1" applyAlignment="1">
      <alignment horizontal="center" vertical="center" wrapText="1"/>
    </xf>
    <xf numFmtId="4" fontId="21" fillId="3" borderId="8" xfId="0" applyNumberFormat="1" applyFont="1" applyFill="1" applyBorder="1" applyAlignment="1">
      <alignment horizontal="center" vertical="center"/>
    </xf>
    <xf numFmtId="4" fontId="21" fillId="3" borderId="14" xfId="0" applyNumberFormat="1" applyFont="1" applyFill="1" applyBorder="1" applyAlignment="1">
      <alignment horizontal="center" vertical="center"/>
    </xf>
    <xf numFmtId="4" fontId="21" fillId="3" borderId="16" xfId="0" applyNumberFormat="1" applyFont="1" applyFill="1" applyBorder="1" applyAlignment="1">
      <alignment horizontal="center" vertical="center"/>
    </xf>
    <xf numFmtId="4" fontId="21" fillId="3" borderId="9" xfId="0" applyNumberFormat="1" applyFont="1" applyFill="1" applyBorder="1" applyAlignment="1">
      <alignment horizontal="center" vertical="center"/>
    </xf>
    <xf numFmtId="0" fontId="41" fillId="3" borderId="51" xfId="0" applyFont="1" applyFill="1" applyBorder="1" applyAlignment="1">
      <alignment horizontal="center" vertical="center"/>
    </xf>
    <xf numFmtId="3" fontId="41" fillId="3" borderId="13" xfId="0" applyNumberFormat="1" applyFont="1" applyFill="1" applyBorder="1" applyAlignment="1">
      <alignment horizontal="center" vertical="center"/>
    </xf>
    <xf numFmtId="3" fontId="20" fillId="3" borderId="1" xfId="11" applyNumberFormat="1" applyFont="1" applyFill="1" applyBorder="1" applyAlignment="1">
      <alignment horizontal="center" vertical="center" wrapText="1"/>
    </xf>
    <xf numFmtId="3" fontId="9" fillId="3" borderId="1" xfId="13" applyNumberFormat="1" applyFont="1" applyFill="1" applyBorder="1" applyAlignment="1">
      <alignment horizontal="center" vertical="center" wrapText="1"/>
    </xf>
    <xf numFmtId="4" fontId="20" fillId="3" borderId="3" xfId="0" applyNumberFormat="1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vertical="center"/>
    </xf>
    <xf numFmtId="0" fontId="26" fillId="0" borderId="0" xfId="0" applyFont="1" applyAlignment="1">
      <alignment horizontal="center" vertical="center"/>
    </xf>
    <xf numFmtId="4" fontId="20" fillId="3" borderId="26" xfId="11" applyNumberFormat="1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vertical="center" wrapText="1"/>
    </xf>
    <xf numFmtId="0" fontId="20" fillId="3" borderId="3" xfId="0" applyFont="1" applyFill="1" applyBorder="1" applyAlignment="1">
      <alignment vertical="center" wrapText="1"/>
    </xf>
    <xf numFmtId="0" fontId="32" fillId="3" borderId="1" xfId="0" applyFont="1" applyFill="1" applyBorder="1" applyAlignment="1">
      <alignment horizontal="center" vertical="center"/>
    </xf>
    <xf numFmtId="0" fontId="32" fillId="3" borderId="9" xfId="0" applyFont="1" applyFill="1" applyBorder="1" applyAlignment="1">
      <alignment horizontal="center" vertical="center" wrapText="1"/>
    </xf>
    <xf numFmtId="0" fontId="32" fillId="3" borderId="0" xfId="0" applyFont="1" applyFill="1" applyAlignment="1">
      <alignment vertical="center"/>
    </xf>
    <xf numFmtId="4" fontId="32" fillId="3" borderId="1" xfId="0" applyNumberFormat="1" applyFont="1" applyFill="1" applyBorder="1" applyAlignment="1">
      <alignment horizontal="center" vertical="center"/>
    </xf>
    <xf numFmtId="4" fontId="32" fillId="3" borderId="8" xfId="0" applyNumberFormat="1" applyFont="1" applyFill="1" applyBorder="1" applyAlignment="1">
      <alignment vertical="center" wrapText="1"/>
    </xf>
    <xf numFmtId="4" fontId="32" fillId="3" borderId="3" xfId="0" applyNumberFormat="1" applyFont="1" applyFill="1" applyBorder="1" applyAlignment="1">
      <alignment vertical="center" wrapText="1"/>
    </xf>
    <xf numFmtId="4" fontId="32" fillId="3" borderId="8" xfId="0" applyNumberFormat="1" applyFont="1" applyFill="1" applyBorder="1" applyAlignment="1">
      <alignment horizontal="center" vertical="center"/>
    </xf>
    <xf numFmtId="9" fontId="32" fillId="3" borderId="9" xfId="15" applyFont="1" applyFill="1" applyBorder="1" applyAlignment="1">
      <alignment horizontal="center" vertical="center"/>
    </xf>
    <xf numFmtId="4" fontId="32" fillId="3" borderId="3" xfId="0" applyNumberFormat="1" applyFont="1" applyFill="1" applyBorder="1" applyAlignment="1">
      <alignment horizontal="center" vertical="center"/>
    </xf>
    <xf numFmtId="0" fontId="32" fillId="3" borderId="8" xfId="0" applyFont="1" applyFill="1" applyBorder="1" applyAlignment="1">
      <alignment vertical="center"/>
    </xf>
    <xf numFmtId="0" fontId="32" fillId="3" borderId="3" xfId="0" applyFont="1" applyFill="1" applyBorder="1" applyAlignment="1">
      <alignment vertical="center"/>
    </xf>
    <xf numFmtId="164" fontId="32" fillId="3" borderId="1" xfId="13" applyNumberFormat="1" applyFont="1" applyFill="1" applyBorder="1" applyAlignment="1">
      <alignment horizontal="center" vertical="center" wrapText="1"/>
    </xf>
    <xf numFmtId="0" fontId="32" fillId="3" borderId="8" xfId="0" applyFont="1" applyFill="1" applyBorder="1" applyAlignment="1">
      <alignment vertical="center" wrapText="1"/>
    </xf>
    <xf numFmtId="0" fontId="32" fillId="3" borderId="3" xfId="0" applyFont="1" applyFill="1" applyBorder="1" applyAlignment="1">
      <alignment vertical="center" wrapText="1"/>
    </xf>
    <xf numFmtId="4" fontId="32" fillId="3" borderId="3" xfId="0" applyNumberFormat="1" applyFont="1" applyFill="1" applyBorder="1" applyAlignment="1">
      <alignment vertical="center"/>
    </xf>
    <xf numFmtId="4" fontId="32" fillId="3" borderId="1" xfId="0" applyNumberFormat="1" applyFont="1" applyFill="1" applyBorder="1" applyAlignment="1">
      <alignment vertical="center" wrapText="1"/>
    </xf>
    <xf numFmtId="4" fontId="38" fillId="3" borderId="9" xfId="0" applyNumberFormat="1" applyFont="1" applyFill="1" applyBorder="1" applyAlignment="1">
      <alignment horizontal="center" vertical="center"/>
    </xf>
    <xf numFmtId="4" fontId="32" fillId="3" borderId="13" xfId="0" applyNumberFormat="1" applyFont="1" applyFill="1" applyBorder="1" applyAlignment="1">
      <alignment horizontal="center" vertical="center"/>
    </xf>
    <xf numFmtId="9" fontId="32" fillId="3" borderId="51" xfId="15" applyFont="1" applyFill="1" applyBorder="1" applyAlignment="1">
      <alignment horizontal="center" vertical="center"/>
    </xf>
    <xf numFmtId="4" fontId="32" fillId="3" borderId="0" xfId="0" applyNumberFormat="1" applyFont="1" applyFill="1" applyAlignment="1">
      <alignment vertical="center"/>
    </xf>
    <xf numFmtId="9" fontId="38" fillId="3" borderId="0" xfId="15" applyFont="1" applyFill="1" applyAlignment="1">
      <alignment vertical="center"/>
    </xf>
    <xf numFmtId="0" fontId="37" fillId="3" borderId="0" xfId="22" applyFont="1" applyFill="1" applyAlignment="1">
      <alignment vertical="center"/>
    </xf>
    <xf numFmtId="0" fontId="13" fillId="0" borderId="0" xfId="22" applyAlignment="1">
      <alignment vertical="center"/>
    </xf>
    <xf numFmtId="165" fontId="44" fillId="3" borderId="0" xfId="23" applyNumberFormat="1" applyFont="1" applyFill="1" applyAlignment="1">
      <alignment vertical="center" wrapText="1"/>
    </xf>
    <xf numFmtId="0" fontId="1" fillId="3" borderId="0" xfId="22" applyFont="1" applyFill="1" applyAlignment="1">
      <alignment vertical="center"/>
    </xf>
    <xf numFmtId="0" fontId="22" fillId="0" borderId="8" xfId="24" applyFont="1" applyBorder="1" applyAlignment="1">
      <alignment horizontal="center" vertical="center"/>
    </xf>
    <xf numFmtId="165" fontId="22" fillId="0" borderId="1" xfId="24" applyNumberFormat="1" applyFont="1" applyBorder="1" applyAlignment="1">
      <alignment horizontal="center" vertical="center"/>
    </xf>
    <xf numFmtId="0" fontId="30" fillId="3" borderId="0" xfId="24" applyFont="1" applyFill="1" applyAlignment="1">
      <alignment vertical="center"/>
    </xf>
    <xf numFmtId="165" fontId="22" fillId="2" borderId="1" xfId="24" applyNumberFormat="1" applyFont="1" applyFill="1" applyBorder="1" applyAlignment="1">
      <alignment horizontal="center" vertical="center"/>
    </xf>
    <xf numFmtId="0" fontId="22" fillId="0" borderId="1" xfId="11" applyFont="1" applyBorder="1" applyAlignment="1">
      <alignment horizontal="center" vertical="center"/>
    </xf>
    <xf numFmtId="165" fontId="22" fillId="0" borderId="8" xfId="24" applyNumberFormat="1" applyFont="1" applyBorder="1" applyAlignment="1">
      <alignment horizontal="center" vertical="center"/>
    </xf>
    <xf numFmtId="9" fontId="22" fillId="0" borderId="1" xfId="24" applyNumberFormat="1" applyFont="1" applyBorder="1" applyAlignment="1">
      <alignment horizontal="center" vertical="center"/>
    </xf>
    <xf numFmtId="9" fontId="22" fillId="0" borderId="9" xfId="24" applyNumberFormat="1" applyFont="1" applyBorder="1" applyAlignment="1">
      <alignment horizontal="center" vertical="center"/>
    </xf>
    <xf numFmtId="0" fontId="22" fillId="0" borderId="1" xfId="24" applyFont="1" applyBorder="1" applyAlignment="1">
      <alignment horizontal="center" vertical="center"/>
    </xf>
    <xf numFmtId="165" fontId="22" fillId="2" borderId="54" xfId="24" applyNumberFormat="1" applyFont="1" applyFill="1" applyBorder="1" applyAlignment="1">
      <alignment vertical="center"/>
    </xf>
    <xf numFmtId="9" fontId="22" fillId="2" borderId="19" xfId="24" applyNumberFormat="1" applyFont="1" applyFill="1" applyBorder="1" applyAlignment="1">
      <alignment horizontal="center" vertical="center"/>
    </xf>
    <xf numFmtId="0" fontId="1" fillId="0" borderId="0" xfId="22" applyFont="1" applyAlignment="1">
      <alignment vertical="center"/>
    </xf>
    <xf numFmtId="0" fontId="20" fillId="3" borderId="56" xfId="0" applyFont="1" applyFill="1" applyBorder="1" applyAlignment="1">
      <alignment vertical="center"/>
    </xf>
    <xf numFmtId="0" fontId="32" fillId="3" borderId="56" xfId="0" applyFont="1" applyFill="1" applyBorder="1" applyAlignment="1">
      <alignment vertical="center" wrapText="1"/>
    </xf>
    <xf numFmtId="3" fontId="20" fillId="3" borderId="44" xfId="11" applyNumberFormat="1" applyFont="1" applyFill="1" applyBorder="1" applyAlignment="1">
      <alignment horizontal="center" vertical="center" wrapText="1"/>
    </xf>
    <xf numFmtId="3" fontId="20" fillId="3" borderId="3" xfId="11" applyNumberFormat="1" applyFont="1" applyFill="1" applyBorder="1" applyAlignment="1">
      <alignment horizontal="center" vertical="center" wrapText="1"/>
    </xf>
    <xf numFmtId="3" fontId="21" fillId="3" borderId="3" xfId="11" applyNumberFormat="1" applyFont="1" applyFill="1" applyBorder="1" applyAlignment="1">
      <alignment horizontal="center" vertical="center" wrapText="1"/>
    </xf>
    <xf numFmtId="4" fontId="21" fillId="3" borderId="1" xfId="11" applyNumberFormat="1" applyFont="1" applyFill="1" applyBorder="1" applyAlignment="1">
      <alignment horizontal="center" vertical="center" wrapText="1"/>
    </xf>
    <xf numFmtId="3" fontId="32" fillId="3" borderId="35" xfId="11" applyNumberFormat="1" applyFont="1" applyFill="1" applyBorder="1" applyAlignment="1">
      <alignment horizontal="center" vertical="center" wrapText="1"/>
    </xf>
    <xf numFmtId="4" fontId="32" fillId="3" borderId="21" xfId="11" applyNumberFormat="1" applyFont="1" applyFill="1" applyBorder="1" applyAlignment="1">
      <alignment horizontal="center" vertical="center" wrapText="1"/>
    </xf>
    <xf numFmtId="0" fontId="20" fillId="3" borderId="56" xfId="0" applyFont="1" applyFill="1" applyBorder="1" applyAlignment="1">
      <alignment vertical="center" wrapText="1"/>
    </xf>
    <xf numFmtId="0" fontId="20" fillId="3" borderId="58" xfId="0" applyFont="1" applyFill="1" applyBorder="1" applyAlignment="1">
      <alignment vertical="center"/>
    </xf>
    <xf numFmtId="0" fontId="20" fillId="3" borderId="0" xfId="0" applyFont="1" applyFill="1" applyBorder="1" applyAlignment="1">
      <alignment vertical="center"/>
    </xf>
    <xf numFmtId="4" fontId="20" fillId="3" borderId="32" xfId="0" applyNumberFormat="1" applyFont="1" applyFill="1" applyBorder="1" applyAlignment="1">
      <alignment vertical="center"/>
    </xf>
    <xf numFmtId="0" fontId="32" fillId="3" borderId="1" xfId="0" applyFont="1" applyFill="1" applyBorder="1" applyAlignment="1">
      <alignment vertical="center" wrapText="1"/>
    </xf>
    <xf numFmtId="0" fontId="38" fillId="3" borderId="9" xfId="0" applyFont="1" applyFill="1" applyBorder="1" applyAlignment="1">
      <alignment horizontal="center" vertical="center"/>
    </xf>
    <xf numFmtId="166" fontId="22" fillId="3" borderId="0" xfId="10" applyFont="1" applyFill="1" applyAlignment="1">
      <alignment horizontal="right"/>
    </xf>
    <xf numFmtId="0" fontId="45" fillId="3" borderId="0" xfId="0" applyFont="1" applyFill="1" applyAlignment="1">
      <alignment horizontal="left"/>
    </xf>
    <xf numFmtId="165" fontId="46" fillId="3" borderId="0" xfId="23" applyNumberFormat="1" applyFont="1" applyFill="1" applyAlignment="1">
      <alignment horizontal="right" vertical="center"/>
    </xf>
    <xf numFmtId="0" fontId="20" fillId="3" borderId="0" xfId="22" applyFont="1" applyFill="1" applyAlignment="1">
      <alignment vertical="center"/>
    </xf>
    <xf numFmtId="0" fontId="20" fillId="0" borderId="0" xfId="22" applyFont="1" applyAlignment="1">
      <alignment vertical="center"/>
    </xf>
    <xf numFmtId="3" fontId="22" fillId="0" borderId="1" xfId="24" applyNumberFormat="1" applyFont="1" applyBorder="1" applyAlignment="1">
      <alignment vertical="center"/>
    </xf>
    <xf numFmtId="0" fontId="30" fillId="0" borderId="0" xfId="24" applyFont="1" applyAlignment="1">
      <alignment vertical="center"/>
    </xf>
    <xf numFmtId="3" fontId="20" fillId="3" borderId="28" xfId="11" applyNumberFormat="1" applyFont="1" applyFill="1" applyBorder="1" applyAlignment="1">
      <alignment horizontal="center" vertical="center" wrapText="1"/>
    </xf>
    <xf numFmtId="4" fontId="20" fillId="3" borderId="44" xfId="11" applyNumberFormat="1" applyFont="1" applyFill="1" applyBorder="1" applyAlignment="1">
      <alignment horizontal="center" vertical="center" wrapText="1"/>
    </xf>
    <xf numFmtId="3" fontId="20" fillId="3" borderId="9" xfId="11" applyNumberFormat="1" applyFont="1" applyFill="1" applyBorder="1" applyAlignment="1">
      <alignment horizontal="center" vertical="center" wrapText="1"/>
    </xf>
    <xf numFmtId="4" fontId="20" fillId="3" borderId="24" xfId="11" applyNumberFormat="1" applyFont="1" applyFill="1" applyBorder="1" applyAlignment="1">
      <alignment horizontal="center" vertical="center" wrapText="1"/>
    </xf>
    <xf numFmtId="3" fontId="20" fillId="3" borderId="24" xfId="11" applyNumberFormat="1" applyFont="1" applyFill="1" applyBorder="1" applyAlignment="1">
      <alignment horizontal="center" vertical="center" wrapText="1"/>
    </xf>
    <xf numFmtId="3" fontId="20" fillId="3" borderId="26" xfId="11" applyNumberFormat="1" applyFont="1" applyFill="1" applyBorder="1" applyAlignment="1">
      <alignment horizontal="center" vertical="center" wrapText="1"/>
    </xf>
    <xf numFmtId="3" fontId="21" fillId="3" borderId="28" xfId="11" applyNumberFormat="1" applyFont="1" applyFill="1" applyBorder="1" applyAlignment="1">
      <alignment horizontal="center" vertical="center" wrapText="1"/>
    </xf>
    <xf numFmtId="4" fontId="20" fillId="3" borderId="3" xfId="11" applyNumberFormat="1" applyFont="1" applyFill="1" applyBorder="1" applyAlignment="1">
      <alignment horizontal="center" vertical="center" wrapText="1"/>
    </xf>
    <xf numFmtId="4" fontId="20" fillId="3" borderId="8" xfId="11" applyNumberFormat="1" applyFont="1" applyFill="1" applyBorder="1" applyAlignment="1">
      <alignment horizontal="center" vertical="center" wrapText="1"/>
    </xf>
    <xf numFmtId="4" fontId="21" fillId="3" borderId="3" xfId="11" applyNumberFormat="1" applyFont="1" applyFill="1" applyBorder="1" applyAlignment="1">
      <alignment horizontal="center" vertical="center" wrapText="1"/>
    </xf>
    <xf numFmtId="4" fontId="35" fillId="3" borderId="8" xfId="11" applyNumberFormat="1" applyFont="1" applyFill="1" applyBorder="1" applyAlignment="1">
      <alignment horizontal="center" vertical="center" wrapText="1"/>
    </xf>
    <xf numFmtId="4" fontId="35" fillId="3" borderId="3" xfId="11" applyNumberFormat="1" applyFont="1" applyFill="1" applyBorder="1" applyAlignment="1">
      <alignment horizontal="center" vertical="center" wrapText="1"/>
    </xf>
    <xf numFmtId="3" fontId="21" fillId="3" borderId="8" xfId="11" applyNumberFormat="1" applyFont="1" applyFill="1" applyBorder="1" applyAlignment="1">
      <alignment horizontal="center" vertical="center" wrapText="1"/>
    </xf>
    <xf numFmtId="3" fontId="16" fillId="3" borderId="1" xfId="13" applyNumberFormat="1" applyFont="1" applyFill="1" applyBorder="1" applyAlignment="1">
      <alignment horizontal="center" vertical="center" wrapText="1"/>
    </xf>
    <xf numFmtId="4" fontId="21" fillId="3" borderId="8" xfId="11" applyNumberFormat="1" applyFont="1" applyFill="1" applyBorder="1" applyAlignment="1">
      <alignment horizontal="center" vertical="center" wrapText="1"/>
    </xf>
    <xf numFmtId="3" fontId="21" fillId="3" borderId="9" xfId="11" applyNumberFormat="1" applyFont="1" applyFill="1" applyBorder="1" applyAlignment="1">
      <alignment horizontal="center" vertical="center" wrapText="1"/>
    </xf>
    <xf numFmtId="3" fontId="20" fillId="3" borderId="8" xfId="11" applyNumberFormat="1" applyFont="1" applyFill="1" applyBorder="1" applyAlignment="1">
      <alignment horizontal="center" vertical="top" wrapText="1"/>
    </xf>
    <xf numFmtId="4" fontId="32" fillId="3" borderId="8" xfId="11" applyNumberFormat="1" applyFont="1" applyFill="1" applyBorder="1" applyAlignment="1">
      <alignment horizontal="center" vertical="center" wrapText="1"/>
    </xf>
    <xf numFmtId="4" fontId="22" fillId="3" borderId="3" xfId="11" applyNumberFormat="1" applyFont="1" applyFill="1" applyBorder="1" applyAlignment="1">
      <alignment horizontal="center" vertical="center" wrapText="1"/>
    </xf>
    <xf numFmtId="3" fontId="32" fillId="3" borderId="22" xfId="11" applyNumberFormat="1" applyFont="1" applyFill="1" applyBorder="1" applyAlignment="1">
      <alignment horizontal="center" vertical="center" wrapText="1"/>
    </xf>
    <xf numFmtId="4" fontId="32" fillId="3" borderId="35" xfId="11" applyNumberFormat="1" applyFont="1" applyFill="1" applyBorder="1" applyAlignment="1">
      <alignment horizontal="center" vertical="center" wrapText="1"/>
    </xf>
    <xf numFmtId="3" fontId="32" fillId="3" borderId="19" xfId="11" applyNumberFormat="1" applyFont="1" applyFill="1" applyBorder="1" applyAlignment="1">
      <alignment horizontal="center" vertical="center" wrapText="1"/>
    </xf>
    <xf numFmtId="4" fontId="32" fillId="3" borderId="20" xfId="11" applyNumberFormat="1" applyFont="1" applyFill="1" applyBorder="1" applyAlignment="1">
      <alignment horizontal="center" vertical="center" wrapText="1"/>
    </xf>
    <xf numFmtId="3" fontId="32" fillId="3" borderId="20" xfId="11" applyNumberFormat="1" applyFont="1" applyFill="1" applyBorder="1" applyAlignment="1">
      <alignment horizontal="center" vertical="center" wrapText="1"/>
    </xf>
    <xf numFmtId="0" fontId="36" fillId="3" borderId="0" xfId="11" applyFont="1" applyFill="1" applyAlignment="1">
      <alignment horizontal="center" vertical="center"/>
    </xf>
    <xf numFmtId="0" fontId="40" fillId="3" borderId="0" xfId="11" applyFont="1" applyFill="1" applyAlignment="1">
      <alignment horizontal="center" vertical="center"/>
    </xf>
    <xf numFmtId="0" fontId="40" fillId="3" borderId="0" xfId="0" applyFont="1" applyFill="1" applyAlignment="1">
      <alignment vertical="center"/>
    </xf>
    <xf numFmtId="0" fontId="20" fillId="3" borderId="0" xfId="0" applyFont="1" applyFill="1" applyAlignment="1">
      <alignment horizontal="center" vertical="center"/>
    </xf>
    <xf numFmtId="9" fontId="32" fillId="3" borderId="0" xfId="0" applyNumberFormat="1" applyFont="1" applyFill="1" applyAlignment="1">
      <alignment horizontal="left" vertical="center"/>
    </xf>
    <xf numFmtId="0" fontId="20" fillId="3" borderId="29" xfId="0" applyFont="1" applyFill="1" applyBorder="1" applyAlignment="1">
      <alignment vertical="center"/>
    </xf>
    <xf numFmtId="4" fontId="20" fillId="3" borderId="0" xfId="0" applyNumberFormat="1" applyFont="1" applyFill="1" applyBorder="1" applyAlignment="1">
      <alignment vertical="center"/>
    </xf>
    <xf numFmtId="0" fontId="20" fillId="3" borderId="30" xfId="0" applyFont="1" applyFill="1" applyBorder="1" applyAlignment="1">
      <alignment vertical="center"/>
    </xf>
    <xf numFmtId="4" fontId="20" fillId="3" borderId="8" xfId="0" applyNumberFormat="1" applyFont="1" applyFill="1" applyBorder="1" applyAlignment="1">
      <alignment horizontal="center" vertical="center" wrapText="1"/>
    </xf>
    <xf numFmtId="166" fontId="31" fillId="3" borderId="0" xfId="10" applyFont="1" applyFill="1" applyAlignment="1">
      <alignment horizontal="center" vertical="center" wrapText="1"/>
    </xf>
    <xf numFmtId="0" fontId="27" fillId="3" borderId="35" xfId="11" applyFont="1" applyFill="1" applyBorder="1" applyAlignment="1">
      <alignment vertical="center" wrapText="1"/>
    </xf>
    <xf numFmtId="0" fontId="20" fillId="3" borderId="16" xfId="0" applyFont="1" applyFill="1" applyBorder="1" applyAlignment="1">
      <alignment horizontal="center" vertical="center"/>
    </xf>
    <xf numFmtId="0" fontId="32" fillId="3" borderId="0" xfId="0" applyFont="1" applyFill="1" applyBorder="1" applyAlignment="1">
      <alignment vertical="center"/>
    </xf>
    <xf numFmtId="0" fontId="40" fillId="3" borderId="0" xfId="0" applyFont="1" applyFill="1" applyBorder="1" applyAlignment="1">
      <alignment vertical="center"/>
    </xf>
    <xf numFmtId="3" fontId="22" fillId="3" borderId="24" xfId="11" applyNumberFormat="1" applyFont="1" applyFill="1" applyBorder="1" applyAlignment="1">
      <alignment horizontal="center" vertical="center" wrapText="1"/>
    </xf>
    <xf numFmtId="9" fontId="22" fillId="3" borderId="28" xfId="15" applyFont="1" applyFill="1" applyBorder="1" applyAlignment="1">
      <alignment horizontal="center" vertical="center" wrapText="1"/>
    </xf>
    <xf numFmtId="0" fontId="26" fillId="0" borderId="29" xfId="0" applyFont="1" applyBorder="1" applyAlignment="1">
      <alignment vertical="center"/>
    </xf>
    <xf numFmtId="0" fontId="23" fillId="0" borderId="29" xfId="0" applyFont="1" applyBorder="1" applyAlignment="1">
      <alignment horizontal="center" vertical="center"/>
    </xf>
    <xf numFmtId="0" fontId="48" fillId="3" borderId="0" xfId="0" applyFont="1" applyFill="1" applyAlignment="1">
      <alignment horizontal="left"/>
    </xf>
    <xf numFmtId="0" fontId="48" fillId="0" borderId="0" xfId="11" applyFont="1" applyAlignment="1">
      <alignment horizontal="right" vertical="center"/>
    </xf>
    <xf numFmtId="0" fontId="37" fillId="3" borderId="0" xfId="11" applyFont="1" applyFill="1" applyAlignment="1">
      <alignment horizontal="right"/>
    </xf>
    <xf numFmtId="0" fontId="30" fillId="6" borderId="45" xfId="0" applyFont="1" applyFill="1" applyBorder="1" applyAlignment="1">
      <alignment vertical="center" wrapText="1"/>
    </xf>
    <xf numFmtId="0" fontId="29" fillId="3" borderId="34" xfId="11" applyFont="1" applyFill="1" applyBorder="1" applyAlignment="1">
      <alignment horizontal="center" vertical="center"/>
    </xf>
    <xf numFmtId="0" fontId="29" fillId="3" borderId="0" xfId="11" applyFont="1" applyFill="1" applyAlignment="1">
      <alignment horizontal="center" vertical="center"/>
    </xf>
    <xf numFmtId="0" fontId="29" fillId="3" borderId="0" xfId="11" applyFont="1" applyFill="1" applyBorder="1" applyAlignment="1">
      <alignment horizontal="center" vertical="center"/>
    </xf>
    <xf numFmtId="2" fontId="29" fillId="3" borderId="14" xfId="0" applyNumberFormat="1" applyFont="1" applyFill="1" applyBorder="1" applyAlignment="1">
      <alignment horizontal="center" vertical="center" wrapText="1"/>
    </xf>
    <xf numFmtId="2" fontId="29" fillId="3" borderId="16" xfId="0" applyNumberFormat="1" applyFont="1" applyFill="1" applyBorder="1" applyAlignment="1">
      <alignment horizontal="center" vertical="center" wrapText="1"/>
    </xf>
    <xf numFmtId="0" fontId="30" fillId="6" borderId="17" xfId="0" applyFont="1" applyFill="1" applyBorder="1" applyAlignment="1">
      <alignment horizontal="center" vertical="center" wrapText="1"/>
    </xf>
    <xf numFmtId="0" fontId="30" fillId="6" borderId="18" xfId="0" applyFont="1" applyFill="1" applyBorder="1" applyAlignment="1">
      <alignment horizontal="center" vertical="center" wrapText="1"/>
    </xf>
    <xf numFmtId="0" fontId="30" fillId="6" borderId="19" xfId="0" applyFont="1" applyFill="1" applyBorder="1" applyAlignment="1">
      <alignment horizontal="center" vertical="center" wrapText="1"/>
    </xf>
    <xf numFmtId="0" fontId="30" fillId="6" borderId="36" xfId="0" applyFont="1" applyFill="1" applyBorder="1" applyAlignment="1">
      <alignment horizontal="center" vertical="center" wrapText="1"/>
    </xf>
    <xf numFmtId="0" fontId="30" fillId="6" borderId="37" xfId="0" applyFont="1" applyFill="1" applyBorder="1" applyAlignment="1">
      <alignment horizontal="center" vertical="center" wrapText="1"/>
    </xf>
    <xf numFmtId="0" fontId="30" fillId="6" borderId="38" xfId="0" applyFont="1" applyFill="1" applyBorder="1" applyAlignment="1">
      <alignment horizontal="center" vertical="center" wrapText="1"/>
    </xf>
    <xf numFmtId="0" fontId="30" fillId="6" borderId="40" xfId="0" applyFont="1" applyFill="1" applyBorder="1" applyAlignment="1">
      <alignment horizontal="center" vertical="center" wrapText="1"/>
    </xf>
    <xf numFmtId="0" fontId="30" fillId="3" borderId="60" xfId="0" applyFont="1" applyFill="1" applyBorder="1" applyAlignment="1">
      <alignment horizontal="center" vertical="center" wrapText="1"/>
    </xf>
    <xf numFmtId="0" fontId="30" fillId="3" borderId="18" xfId="0" applyFont="1" applyFill="1" applyBorder="1" applyAlignment="1">
      <alignment horizontal="center" vertical="center" wrapText="1"/>
    </xf>
    <xf numFmtId="0" fontId="30" fillId="3" borderId="19" xfId="0" applyFont="1" applyFill="1" applyBorder="1" applyAlignment="1">
      <alignment horizontal="center" vertical="center" wrapText="1"/>
    </xf>
    <xf numFmtId="0" fontId="29" fillId="3" borderId="32" xfId="11" applyFont="1" applyFill="1" applyBorder="1" applyAlignment="1">
      <alignment horizontal="center" vertical="center"/>
    </xf>
    <xf numFmtId="0" fontId="30" fillId="3" borderId="17" xfId="0" applyFont="1" applyFill="1" applyBorder="1" applyAlignment="1">
      <alignment horizontal="center" vertical="center" wrapText="1"/>
    </xf>
    <xf numFmtId="0" fontId="30" fillId="3" borderId="46" xfId="0" applyFont="1" applyFill="1" applyBorder="1" applyAlignment="1">
      <alignment horizontal="center" vertical="center" wrapText="1"/>
    </xf>
    <xf numFmtId="0" fontId="30" fillId="3" borderId="36" xfId="0" applyFont="1" applyFill="1" applyBorder="1" applyAlignment="1">
      <alignment horizontal="center" vertical="center" wrapText="1"/>
    </xf>
    <xf numFmtId="0" fontId="30" fillId="3" borderId="37" xfId="0" applyFont="1" applyFill="1" applyBorder="1" applyAlignment="1">
      <alignment horizontal="center" vertical="center" wrapText="1"/>
    </xf>
    <xf numFmtId="0" fontId="30" fillId="3" borderId="38" xfId="0" applyFont="1" applyFill="1" applyBorder="1" applyAlignment="1">
      <alignment horizontal="center" vertical="center" wrapText="1"/>
    </xf>
    <xf numFmtId="0" fontId="29" fillId="3" borderId="24" xfId="13" applyFont="1" applyFill="1" applyBorder="1" applyAlignment="1">
      <alignment horizontal="center" vertical="center"/>
    </xf>
    <xf numFmtId="0" fontId="29" fillId="3" borderId="26" xfId="11" applyFont="1" applyFill="1" applyBorder="1" applyAlignment="1">
      <alignment horizontal="center" vertical="center" wrapText="1"/>
    </xf>
    <xf numFmtId="3" fontId="29" fillId="3" borderId="28" xfId="11" applyNumberFormat="1" applyFont="1" applyFill="1" applyBorder="1" applyAlignment="1">
      <alignment horizontal="center" vertical="center" wrapText="1"/>
    </xf>
    <xf numFmtId="0" fontId="29" fillId="3" borderId="8" xfId="13" applyFont="1" applyFill="1" applyBorder="1" applyAlignment="1">
      <alignment horizontal="center" vertical="center"/>
    </xf>
    <xf numFmtId="0" fontId="29" fillId="3" borderId="1" xfId="11" applyFont="1" applyFill="1" applyBorder="1" applyAlignment="1">
      <alignment horizontal="center" vertical="center" wrapText="1"/>
    </xf>
    <xf numFmtId="3" fontId="29" fillId="3" borderId="9" xfId="11" applyNumberFormat="1" applyFont="1" applyFill="1" applyBorder="1" applyAlignment="1">
      <alignment horizontal="center" vertical="center" wrapText="1"/>
    </xf>
    <xf numFmtId="0" fontId="39" fillId="3" borderId="20" xfId="13" applyFont="1" applyFill="1" applyBorder="1" applyAlignment="1">
      <alignment horizontal="center" vertical="center"/>
    </xf>
    <xf numFmtId="0" fontId="39" fillId="3" borderId="21" xfId="11" applyFont="1" applyFill="1" applyBorder="1" applyAlignment="1">
      <alignment horizontal="center" vertical="center" wrapText="1"/>
    </xf>
    <xf numFmtId="3" fontId="39" fillId="3" borderId="22" xfId="11" applyNumberFormat="1" applyFont="1" applyFill="1" applyBorder="1" applyAlignment="1">
      <alignment horizontal="center" vertical="center" wrapText="1"/>
    </xf>
    <xf numFmtId="0" fontId="29" fillId="3" borderId="20" xfId="13" applyFont="1" applyFill="1" applyBorder="1" applyAlignment="1">
      <alignment horizontal="center" vertical="center"/>
    </xf>
    <xf numFmtId="0" fontId="29" fillId="3" borderId="21" xfId="11" applyFont="1" applyFill="1" applyBorder="1" applyAlignment="1">
      <alignment horizontal="center" vertical="center" wrapText="1"/>
    </xf>
    <xf numFmtId="3" fontId="29" fillId="3" borderId="22" xfId="11" applyNumberFormat="1" applyFont="1" applyFill="1" applyBorder="1" applyAlignment="1">
      <alignment horizontal="center" vertical="center" wrapText="1"/>
    </xf>
    <xf numFmtId="49" fontId="49" fillId="3" borderId="20" xfId="13" applyNumberFormat="1" applyFont="1" applyFill="1" applyBorder="1" applyAlignment="1">
      <alignment horizontal="center" vertical="center"/>
    </xf>
    <xf numFmtId="0" fontId="49" fillId="3" borderId="21" xfId="11" applyFont="1" applyFill="1" applyBorder="1" applyAlignment="1">
      <alignment horizontal="center" vertical="center" wrapText="1"/>
    </xf>
    <xf numFmtId="3" fontId="49" fillId="3" borderId="22" xfId="11" applyNumberFormat="1" applyFont="1" applyFill="1" applyBorder="1" applyAlignment="1">
      <alignment horizontal="center" vertical="center" wrapText="1"/>
    </xf>
    <xf numFmtId="0" fontId="29" fillId="3" borderId="8" xfId="0" applyFont="1" applyFill="1" applyBorder="1" applyAlignment="1">
      <alignment horizontal="center" vertical="center"/>
    </xf>
    <xf numFmtId="0" fontId="29" fillId="3" borderId="3" xfId="0" applyFont="1" applyFill="1" applyBorder="1" applyAlignment="1">
      <alignment horizontal="center" vertical="center" wrapText="1"/>
    </xf>
    <xf numFmtId="0" fontId="29" fillId="3" borderId="9" xfId="0" applyFont="1" applyFill="1" applyBorder="1" applyAlignment="1">
      <alignment horizontal="center" vertical="center" wrapText="1"/>
    </xf>
    <xf numFmtId="0" fontId="29" fillId="3" borderId="0" xfId="0" applyFont="1" applyFill="1" applyBorder="1" applyAlignment="1">
      <alignment horizontal="center" vertical="center" wrapText="1"/>
    </xf>
    <xf numFmtId="0" fontId="29" fillId="3" borderId="3" xfId="0" applyFont="1" applyFill="1" applyBorder="1" applyAlignment="1">
      <alignment horizontal="center" vertical="center" wrapText="1" shrinkToFit="1"/>
    </xf>
    <xf numFmtId="0" fontId="49" fillId="3" borderId="8" xfId="0" applyFont="1" applyFill="1" applyBorder="1" applyAlignment="1">
      <alignment horizontal="center" vertical="center"/>
    </xf>
    <xf numFmtId="0" fontId="49" fillId="3" borderId="3" xfId="0" applyFont="1" applyFill="1" applyBorder="1" applyAlignment="1">
      <alignment horizontal="center" vertical="center" wrapText="1" shrinkToFit="1"/>
    </xf>
    <xf numFmtId="0" fontId="49" fillId="3" borderId="9" xfId="0" applyFont="1" applyFill="1" applyBorder="1" applyAlignment="1">
      <alignment horizontal="center" vertical="center" wrapText="1"/>
    </xf>
    <xf numFmtId="0" fontId="49" fillId="3" borderId="1" xfId="0" applyFont="1" applyFill="1" applyBorder="1" applyAlignment="1">
      <alignment horizontal="center" vertical="center" wrapText="1" shrinkToFit="1"/>
    </xf>
    <xf numFmtId="3" fontId="20" fillId="3" borderId="8" xfId="11" applyNumberFormat="1" applyFont="1" applyFill="1" applyBorder="1" applyAlignment="1">
      <alignment vertical="center" wrapText="1"/>
    </xf>
    <xf numFmtId="0" fontId="32" fillId="3" borderId="1" xfId="0" applyFont="1" applyFill="1" applyBorder="1" applyAlignment="1">
      <alignment vertical="center"/>
    </xf>
    <xf numFmtId="4" fontId="32" fillId="3" borderId="8" xfId="0" applyNumberFormat="1" applyFont="1" applyFill="1" applyBorder="1" applyAlignment="1">
      <alignment vertical="center"/>
    </xf>
    <xf numFmtId="4" fontId="32" fillId="3" borderId="1" xfId="0" applyNumberFormat="1" applyFont="1" applyFill="1" applyBorder="1" applyAlignment="1">
      <alignment vertical="center"/>
    </xf>
    <xf numFmtId="0" fontId="38" fillId="3" borderId="9" xfId="0" applyFont="1" applyFill="1" applyBorder="1" applyAlignment="1">
      <alignment horizontal="center" vertical="center" wrapText="1"/>
    </xf>
    <xf numFmtId="4" fontId="20" fillId="3" borderId="55" xfId="11" applyNumberFormat="1" applyFont="1" applyFill="1" applyBorder="1" applyAlignment="1">
      <alignment horizontal="center" vertical="center" wrapText="1"/>
    </xf>
    <xf numFmtId="4" fontId="20" fillId="3" borderId="2" xfId="11" applyNumberFormat="1" applyFont="1" applyFill="1" applyBorder="1" applyAlignment="1">
      <alignment horizontal="center" vertical="center" wrapText="1"/>
    </xf>
    <xf numFmtId="4" fontId="21" fillId="3" borderId="2" xfId="11" applyNumberFormat="1" applyFont="1" applyFill="1" applyBorder="1" applyAlignment="1">
      <alignment horizontal="center" vertical="center" wrapText="1"/>
    </xf>
    <xf numFmtId="4" fontId="20" fillId="3" borderId="15" xfId="0" applyNumberFormat="1" applyFont="1" applyFill="1" applyBorder="1" applyAlignment="1">
      <alignment horizontal="center" vertical="center"/>
    </xf>
    <xf numFmtId="3" fontId="39" fillId="3" borderId="22" xfId="11" applyNumberFormat="1" applyFont="1" applyFill="1" applyBorder="1" applyAlignment="1">
      <alignment horizontal="center" vertical="center" wrapText="1"/>
    </xf>
    <xf numFmtId="4" fontId="40" fillId="3" borderId="4" xfId="0" applyNumberFormat="1" applyFont="1" applyFill="1" applyBorder="1" applyAlignment="1">
      <alignment horizontal="center" vertical="center"/>
    </xf>
    <xf numFmtId="4" fontId="40" fillId="3" borderId="42" xfId="11" applyNumberFormat="1" applyFont="1" applyFill="1" applyBorder="1" applyAlignment="1">
      <alignment horizontal="center" vertical="center" wrapText="1"/>
    </xf>
    <xf numFmtId="3" fontId="35" fillId="3" borderId="42" xfId="11" applyNumberFormat="1" applyFont="1" applyFill="1" applyBorder="1" applyAlignment="1">
      <alignment horizontal="center" vertical="center" wrapText="1"/>
    </xf>
    <xf numFmtId="0" fontId="30" fillId="6" borderId="36" xfId="0" applyFont="1" applyFill="1" applyBorder="1" applyAlignment="1">
      <alignment horizontal="center" vertical="center" wrapText="1"/>
    </xf>
    <xf numFmtId="0" fontId="30" fillId="6" borderId="39" xfId="0" applyFont="1" applyFill="1" applyBorder="1" applyAlignment="1">
      <alignment horizontal="center" vertical="center" wrapText="1"/>
    </xf>
    <xf numFmtId="0" fontId="30" fillId="6" borderId="37" xfId="0" applyFont="1" applyFill="1" applyBorder="1" applyAlignment="1">
      <alignment horizontal="center" vertical="center" wrapText="1"/>
    </xf>
    <xf numFmtId="0" fontId="30" fillId="6" borderId="38" xfId="0" applyFont="1" applyFill="1" applyBorder="1" applyAlignment="1">
      <alignment horizontal="center" vertical="center" wrapText="1"/>
    </xf>
    <xf numFmtId="165" fontId="22" fillId="2" borderId="18" xfId="24" applyNumberFormat="1" applyFont="1" applyFill="1" applyBorder="1" applyAlignment="1">
      <alignment horizontal="center" vertical="center"/>
    </xf>
    <xf numFmtId="4" fontId="20" fillId="3" borderId="35" xfId="0" applyNumberFormat="1" applyFont="1" applyFill="1" applyBorder="1" applyAlignment="1">
      <alignment vertical="center" wrapText="1"/>
    </xf>
    <xf numFmtId="0" fontId="22" fillId="3" borderId="35" xfId="11" applyFont="1" applyFill="1" applyBorder="1" applyAlignment="1">
      <alignment vertical="center" wrapText="1"/>
    </xf>
    <xf numFmtId="0" fontId="20" fillId="3" borderId="9" xfId="0" applyFont="1" applyFill="1" applyBorder="1" applyAlignment="1">
      <alignment horizontal="center" vertical="center"/>
    </xf>
    <xf numFmtId="0" fontId="20" fillId="3" borderId="9" xfId="0" applyFont="1" applyFill="1" applyBorder="1" applyAlignment="1">
      <alignment horizontal="center" vertical="center" wrapText="1"/>
    </xf>
    <xf numFmtId="4" fontId="16" fillId="3" borderId="1" xfId="13" applyNumberFormat="1" applyFont="1" applyFill="1" applyBorder="1" applyAlignment="1">
      <alignment horizontal="center" vertical="center" wrapText="1"/>
    </xf>
    <xf numFmtId="0" fontId="20" fillId="3" borderId="52" xfId="0" applyFont="1" applyFill="1" applyBorder="1" applyAlignment="1">
      <alignment vertical="center"/>
    </xf>
    <xf numFmtId="0" fontId="20" fillId="3" borderId="34" xfId="0" applyFont="1" applyFill="1" applyBorder="1" applyAlignment="1">
      <alignment vertical="center"/>
    </xf>
    <xf numFmtId="9" fontId="20" fillId="3" borderId="34" xfId="15" applyFont="1" applyFill="1" applyBorder="1" applyAlignment="1">
      <alignment vertical="center"/>
    </xf>
    <xf numFmtId="0" fontId="20" fillId="3" borderId="53" xfId="0" applyFont="1" applyFill="1" applyBorder="1" applyAlignment="1">
      <alignment vertical="center"/>
    </xf>
    <xf numFmtId="0" fontId="20" fillId="3" borderId="63" xfId="0" applyFont="1" applyFill="1" applyBorder="1" applyAlignment="1">
      <alignment vertical="center"/>
    </xf>
    <xf numFmtId="4" fontId="20" fillId="3" borderId="34" xfId="0" applyNumberFormat="1" applyFont="1" applyFill="1" applyBorder="1" applyAlignment="1">
      <alignment vertical="center"/>
    </xf>
    <xf numFmtId="9" fontId="20" fillId="3" borderId="53" xfId="15" applyFont="1" applyFill="1" applyBorder="1" applyAlignment="1">
      <alignment horizontal="center" vertical="center"/>
    </xf>
    <xf numFmtId="0" fontId="26" fillId="0" borderId="31" xfId="0" applyFont="1" applyBorder="1" applyAlignment="1">
      <alignment vertical="center"/>
    </xf>
    <xf numFmtId="0" fontId="26" fillId="0" borderId="32" xfId="0" applyFont="1" applyBorder="1" applyAlignment="1">
      <alignment vertical="center"/>
    </xf>
    <xf numFmtId="0" fontId="26" fillId="0" borderId="33" xfId="0" applyFont="1" applyBorder="1" applyAlignment="1">
      <alignment vertical="center"/>
    </xf>
    <xf numFmtId="0" fontId="26" fillId="0" borderId="32" xfId="0" applyFont="1" applyBorder="1" applyAlignment="1">
      <alignment horizontal="center" vertical="center"/>
    </xf>
    <xf numFmtId="0" fontId="43" fillId="0" borderId="31" xfId="0" applyFont="1" applyBorder="1" applyAlignment="1">
      <alignment horizontal="left"/>
    </xf>
    <xf numFmtId="3" fontId="53" fillId="6" borderId="22" xfId="11" applyNumberFormat="1" applyFont="1" applyFill="1" applyBorder="1" applyAlignment="1">
      <alignment horizontal="center" vertical="center" wrapText="1"/>
    </xf>
    <xf numFmtId="0" fontId="53" fillId="6" borderId="20" xfId="13" applyFont="1" applyFill="1" applyBorder="1" applyAlignment="1">
      <alignment horizontal="center" vertical="center"/>
    </xf>
    <xf numFmtId="0" fontId="53" fillId="6" borderId="21" xfId="11" applyFont="1" applyFill="1" applyBorder="1" applyAlignment="1">
      <alignment horizontal="center" vertical="center" wrapText="1"/>
    </xf>
    <xf numFmtId="4" fontId="54" fillId="6" borderId="3" xfId="11" applyNumberFormat="1" applyFont="1" applyFill="1" applyBorder="1" applyAlignment="1">
      <alignment horizontal="center" vertical="center" wrapText="1"/>
    </xf>
    <xf numFmtId="4" fontId="54" fillId="6" borderId="26" xfId="11" applyNumberFormat="1" applyFont="1" applyFill="1" applyBorder="1" applyAlignment="1">
      <alignment horizontal="center" vertical="center" wrapText="1"/>
    </xf>
    <xf numFmtId="3" fontId="54" fillId="6" borderId="9" xfId="11" applyNumberFormat="1" applyFont="1" applyFill="1" applyBorder="1" applyAlignment="1">
      <alignment horizontal="center" vertical="center" wrapText="1"/>
    </xf>
    <xf numFmtId="4" fontId="54" fillId="6" borderId="8" xfId="11" applyNumberFormat="1" applyFont="1" applyFill="1" applyBorder="1" applyAlignment="1">
      <alignment horizontal="center" vertical="center" wrapText="1"/>
    </xf>
    <xf numFmtId="4" fontId="54" fillId="6" borderId="1" xfId="11" applyNumberFormat="1" applyFont="1" applyFill="1" applyBorder="1" applyAlignment="1">
      <alignment horizontal="center" vertical="center" wrapText="1"/>
    </xf>
    <xf numFmtId="3" fontId="54" fillId="6" borderId="8" xfId="11" applyNumberFormat="1" applyFont="1" applyFill="1" applyBorder="1" applyAlignment="1">
      <alignment horizontal="center" vertical="center" wrapText="1"/>
    </xf>
    <xf numFmtId="9" fontId="54" fillId="6" borderId="9" xfId="15" applyFont="1" applyFill="1" applyBorder="1" applyAlignment="1">
      <alignment horizontal="center" vertical="center" wrapText="1"/>
    </xf>
    <xf numFmtId="3" fontId="54" fillId="6" borderId="3" xfId="11" applyNumberFormat="1" applyFont="1" applyFill="1" applyBorder="1" applyAlignment="1">
      <alignment horizontal="center" vertical="center" wrapText="1"/>
    </xf>
    <xf numFmtId="4" fontId="55" fillId="6" borderId="1" xfId="13" applyNumberFormat="1" applyFont="1" applyFill="1" applyBorder="1" applyAlignment="1">
      <alignment horizontal="center" vertical="center" wrapText="1"/>
    </xf>
    <xf numFmtId="4" fontId="54" fillId="6" borderId="2" xfId="11" applyNumberFormat="1" applyFont="1" applyFill="1" applyBorder="1" applyAlignment="1">
      <alignment horizontal="center" vertical="center" wrapText="1"/>
    </xf>
    <xf numFmtId="0" fontId="56" fillId="6" borderId="0" xfId="11" applyFont="1" applyFill="1" applyAlignment="1">
      <alignment horizontal="center" vertical="center"/>
    </xf>
    <xf numFmtId="3" fontId="55" fillId="6" borderId="1" xfId="13" applyNumberFormat="1" applyFont="1" applyFill="1" applyBorder="1" applyAlignment="1">
      <alignment horizontal="center" vertical="center" wrapText="1"/>
    </xf>
    <xf numFmtId="3" fontId="54" fillId="6" borderId="8" xfId="11" applyNumberFormat="1" applyFont="1" applyFill="1" applyBorder="1" applyAlignment="1">
      <alignment horizontal="center" vertical="top" wrapText="1"/>
    </xf>
    <xf numFmtId="3" fontId="20" fillId="3" borderId="9" xfId="11" applyNumberFormat="1" applyFont="1" applyFill="1" applyBorder="1" applyAlignment="1">
      <alignment vertical="center" wrapText="1"/>
    </xf>
    <xf numFmtId="165" fontId="22" fillId="2" borderId="18" xfId="24" applyNumberFormat="1" applyFont="1" applyFill="1" applyBorder="1" applyAlignment="1">
      <alignment vertical="center"/>
    </xf>
    <xf numFmtId="3" fontId="22" fillId="0" borderId="1" xfId="11" applyNumberFormat="1" applyFont="1" applyBorder="1" applyAlignment="1">
      <alignment horizontal="center" vertical="center"/>
    </xf>
    <xf numFmtId="4" fontId="26" fillId="0" borderId="0" xfId="0" applyNumberFormat="1" applyFont="1" applyAlignment="1">
      <alignment vertical="center"/>
    </xf>
    <xf numFmtId="4" fontId="26" fillId="0" borderId="32" xfId="0" applyNumberFormat="1" applyFont="1" applyBorder="1" applyAlignment="1">
      <alignment vertical="center"/>
    </xf>
    <xf numFmtId="3" fontId="22" fillId="3" borderId="1" xfId="24" applyNumberFormat="1" applyFont="1" applyFill="1" applyBorder="1" applyAlignment="1">
      <alignment vertical="center"/>
    </xf>
    <xf numFmtId="165" fontId="22" fillId="3" borderId="1" xfId="24" applyNumberFormat="1" applyFont="1" applyFill="1" applyBorder="1" applyAlignment="1">
      <alignment horizontal="center" vertical="center"/>
    </xf>
    <xf numFmtId="0" fontId="22" fillId="3" borderId="1" xfId="24" applyFont="1" applyFill="1" applyBorder="1" applyAlignment="1">
      <alignment horizontal="center" vertical="center"/>
    </xf>
    <xf numFmtId="0" fontId="22" fillId="3" borderId="1" xfId="11" applyFont="1" applyFill="1" applyBorder="1" applyAlignment="1">
      <alignment horizontal="center" vertical="center" wrapText="1"/>
    </xf>
    <xf numFmtId="165" fontId="22" fillId="3" borderId="8" xfId="24" applyNumberFormat="1" applyFont="1" applyFill="1" applyBorder="1" applyAlignment="1">
      <alignment horizontal="center" vertical="center"/>
    </xf>
    <xf numFmtId="9" fontId="22" fillId="3" borderId="1" xfId="24" applyNumberFormat="1" applyFont="1" applyFill="1" applyBorder="1" applyAlignment="1">
      <alignment horizontal="center" vertical="center"/>
    </xf>
    <xf numFmtId="9" fontId="22" fillId="3" borderId="9" xfId="24" applyNumberFormat="1" applyFont="1" applyFill="1" applyBorder="1" applyAlignment="1">
      <alignment horizontal="center" vertical="center"/>
    </xf>
    <xf numFmtId="0" fontId="58" fillId="0" borderId="0" xfId="0" applyFont="1" applyAlignment="1">
      <alignment horizontal="center" vertical="center" wrapText="1"/>
    </xf>
    <xf numFmtId="0" fontId="59" fillId="0" borderId="0" xfId="0" applyFont="1"/>
    <xf numFmtId="0" fontId="59" fillId="0" borderId="0" xfId="0" applyFont="1" applyAlignment="1">
      <alignment horizontal="left"/>
    </xf>
    <xf numFmtId="0" fontId="59" fillId="3" borderId="1" xfId="11" applyFont="1" applyFill="1" applyBorder="1" applyAlignment="1">
      <alignment horizontal="left" vertical="center" wrapText="1"/>
    </xf>
    <xf numFmtId="0" fontId="0" fillId="0" borderId="0" xfId="0" applyFont="1"/>
    <xf numFmtId="0" fontId="57" fillId="0" borderId="0" xfId="0" applyFont="1" applyAlignment="1">
      <alignment vertical="center"/>
    </xf>
    <xf numFmtId="0" fontId="0" fillId="3" borderId="0" xfId="0" applyFont="1" applyFill="1"/>
    <xf numFmtId="0" fontId="0" fillId="0" borderId="0" xfId="0" applyFont="1" applyAlignment="1">
      <alignment vertical="center"/>
    </xf>
    <xf numFmtId="0" fontId="57" fillId="0" borderId="0" xfId="0" applyFont="1" applyAlignment="1">
      <alignment horizontal="center" vertical="center"/>
    </xf>
    <xf numFmtId="0" fontId="59" fillId="3" borderId="0" xfId="0" applyFont="1" applyFill="1"/>
    <xf numFmtId="0" fontId="59" fillId="3" borderId="0" xfId="0" applyFont="1" applyFill="1" applyAlignment="1">
      <alignment horizontal="left"/>
    </xf>
    <xf numFmtId="0" fontId="57" fillId="0" borderId="1" xfId="0" applyFont="1" applyBorder="1" applyAlignment="1">
      <alignment horizontal="center" vertical="center"/>
    </xf>
    <xf numFmtId="0" fontId="59" fillId="3" borderId="1" xfId="13" applyFont="1" applyFill="1" applyBorder="1" applyAlignment="1">
      <alignment horizontal="center" vertical="center"/>
    </xf>
    <xf numFmtId="3" fontId="59" fillId="3" borderId="1" xfId="11" applyNumberFormat="1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vertical="center"/>
    </xf>
    <xf numFmtId="0" fontId="60" fillId="3" borderId="1" xfId="13" applyFont="1" applyFill="1" applyBorder="1" applyAlignment="1">
      <alignment horizontal="center" vertical="center"/>
    </xf>
    <xf numFmtId="0" fontId="60" fillId="3" borderId="1" xfId="11" applyFont="1" applyFill="1" applyBorder="1" applyAlignment="1">
      <alignment horizontal="left" vertical="center" wrapText="1"/>
    </xf>
    <xf numFmtId="3" fontId="60" fillId="3" borderId="1" xfId="11" applyNumberFormat="1" applyFont="1" applyFill="1" applyBorder="1" applyAlignment="1">
      <alignment horizontal="center" vertical="center" wrapText="1"/>
    </xf>
    <xf numFmtId="49" fontId="61" fillId="3" borderId="1" xfId="13" applyNumberFormat="1" applyFont="1" applyFill="1" applyBorder="1" applyAlignment="1">
      <alignment horizontal="center" vertical="center"/>
    </xf>
    <xf numFmtId="0" fontId="61" fillId="3" borderId="1" xfId="11" applyFont="1" applyFill="1" applyBorder="1" applyAlignment="1">
      <alignment horizontal="left" vertical="center" wrapText="1"/>
    </xf>
    <xf numFmtId="3" fontId="61" fillId="3" borderId="1" xfId="11" applyNumberFormat="1" applyFont="1" applyFill="1" applyBorder="1" applyAlignment="1">
      <alignment horizontal="center" vertical="center" wrapText="1"/>
    </xf>
    <xf numFmtId="0" fontId="59" fillId="3" borderId="1" xfId="0" applyFont="1" applyFill="1" applyBorder="1" applyAlignment="1">
      <alignment horizontal="center" vertical="center"/>
    </xf>
    <xf numFmtId="0" fontId="59" fillId="3" borderId="1" xfId="0" applyFont="1" applyFill="1" applyBorder="1" applyAlignment="1">
      <alignment horizontal="left" vertical="center" wrapText="1"/>
    </xf>
    <xf numFmtId="0" fontId="59" fillId="3" borderId="1" xfId="0" applyFont="1" applyFill="1" applyBorder="1" applyAlignment="1">
      <alignment horizontal="center" vertical="center" wrapText="1"/>
    </xf>
    <xf numFmtId="0" fontId="59" fillId="3" borderId="1" xfId="0" applyFont="1" applyFill="1" applyBorder="1" applyAlignment="1">
      <alignment horizontal="left" vertical="center" wrapText="1" shrinkToFit="1"/>
    </xf>
    <xf numFmtId="4" fontId="0" fillId="3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4" fontId="0" fillId="3" borderId="1" xfId="0" applyNumberFormat="1" applyFont="1" applyFill="1" applyBorder="1" applyAlignment="1">
      <alignment vertical="center"/>
    </xf>
    <xf numFmtId="0" fontId="57" fillId="3" borderId="0" xfId="0" applyFont="1" applyFill="1" applyAlignment="1">
      <alignment horizontal="center" vertical="center"/>
    </xf>
    <xf numFmtId="0" fontId="57" fillId="3" borderId="0" xfId="0" applyFont="1" applyFill="1" applyAlignment="1">
      <alignment vertical="center"/>
    </xf>
    <xf numFmtId="0" fontId="59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3" borderId="34" xfId="0" applyFont="1" applyFill="1" applyBorder="1" applyAlignment="1">
      <alignment horizontal="right" vertical="center"/>
    </xf>
    <xf numFmtId="165" fontId="22" fillId="2" borderId="9" xfId="24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/>
    <xf numFmtId="0" fontId="0" fillId="3" borderId="1" xfId="0" applyFont="1" applyFill="1" applyBorder="1"/>
    <xf numFmtId="4" fontId="0" fillId="0" borderId="1" xfId="0" applyNumberFormat="1" applyFont="1" applyBorder="1" applyAlignment="1">
      <alignment horizontal="center" vertical="center"/>
    </xf>
    <xf numFmtId="3" fontId="22" fillId="0" borderId="1" xfId="24" applyNumberFormat="1" applyFont="1" applyBorder="1" applyAlignment="1">
      <alignment vertical="center" wrapText="1"/>
    </xf>
    <xf numFmtId="165" fontId="22" fillId="3" borderId="0" xfId="23" applyNumberFormat="1" applyFont="1" applyFill="1" applyBorder="1" applyAlignment="1">
      <alignment horizontal="center" vertical="center" wrapText="1"/>
    </xf>
    <xf numFmtId="165" fontId="22" fillId="3" borderId="0" xfId="24" applyNumberFormat="1" applyFont="1" applyFill="1" applyBorder="1" applyAlignment="1">
      <alignment horizontal="center" vertical="center" wrapText="1"/>
    </xf>
    <xf numFmtId="9" fontId="20" fillId="3" borderId="0" xfId="24" applyNumberFormat="1" applyFont="1" applyFill="1" applyBorder="1" applyAlignment="1">
      <alignment horizontal="center" vertical="center"/>
    </xf>
    <xf numFmtId="165" fontId="22" fillId="3" borderId="0" xfId="24" applyNumberFormat="1" applyFont="1" applyFill="1" applyBorder="1" applyAlignment="1">
      <alignment vertical="center"/>
    </xf>
    <xf numFmtId="9" fontId="20" fillId="3" borderId="9" xfId="24" applyNumberFormat="1" applyFont="1" applyFill="1" applyBorder="1" applyAlignment="1">
      <alignment horizontal="center" vertical="center"/>
    </xf>
    <xf numFmtId="9" fontId="20" fillId="0" borderId="9" xfId="24" applyNumberFormat="1" applyFont="1" applyBorder="1" applyAlignment="1">
      <alignment horizontal="center" vertical="center"/>
    </xf>
    <xf numFmtId="165" fontId="22" fillId="2" borderId="68" xfId="24" applyNumberFormat="1" applyFont="1" applyFill="1" applyBorder="1" applyAlignment="1">
      <alignment vertical="center"/>
    </xf>
    <xf numFmtId="4" fontId="62" fillId="3" borderId="8" xfId="11" applyNumberFormat="1" applyFont="1" applyFill="1" applyBorder="1" applyAlignment="1">
      <alignment horizontal="center" vertical="center" wrapText="1"/>
    </xf>
    <xf numFmtId="4" fontId="62" fillId="3" borderId="1" xfId="11" applyNumberFormat="1" applyFont="1" applyFill="1" applyBorder="1" applyAlignment="1">
      <alignment horizontal="center" vertical="center" wrapText="1"/>
    </xf>
    <xf numFmtId="0" fontId="30" fillId="6" borderId="19" xfId="0" applyFont="1" applyFill="1" applyBorder="1" applyAlignment="1">
      <alignment horizontal="center" vertical="center" wrapText="1"/>
    </xf>
    <xf numFmtId="0" fontId="30" fillId="6" borderId="17" xfId="0" applyFont="1" applyFill="1" applyBorder="1" applyAlignment="1">
      <alignment horizontal="center" vertical="center" wrapText="1"/>
    </xf>
    <xf numFmtId="0" fontId="30" fillId="6" borderId="18" xfId="0" applyFont="1" applyFill="1" applyBorder="1" applyAlignment="1">
      <alignment horizontal="center" vertical="center" wrapText="1"/>
    </xf>
    <xf numFmtId="0" fontId="30" fillId="6" borderId="36" xfId="0" applyFont="1" applyFill="1" applyBorder="1" applyAlignment="1">
      <alignment horizontal="center" vertical="center" wrapText="1"/>
    </xf>
    <xf numFmtId="0" fontId="30" fillId="6" borderId="37" xfId="0" applyFont="1" applyFill="1" applyBorder="1" applyAlignment="1">
      <alignment horizontal="center" vertical="center" wrapText="1"/>
    </xf>
    <xf numFmtId="0" fontId="30" fillId="6" borderId="38" xfId="0" applyFont="1" applyFill="1" applyBorder="1" applyAlignment="1">
      <alignment horizontal="center" vertical="center" wrapText="1"/>
    </xf>
    <xf numFmtId="166" fontId="47" fillId="0" borderId="0" xfId="10" applyFont="1" applyFill="1" applyAlignment="1">
      <alignment horizontal="center" vertical="center" wrapText="1"/>
    </xf>
    <xf numFmtId="165" fontId="22" fillId="2" borderId="9" xfId="24" applyNumberFormat="1" applyFont="1" applyFill="1" applyBorder="1" applyAlignment="1">
      <alignment horizontal="center" vertical="center" wrapText="1"/>
    </xf>
    <xf numFmtId="4" fontId="32" fillId="3" borderId="3" xfId="11" applyNumberFormat="1" applyFont="1" applyFill="1" applyBorder="1" applyAlignment="1">
      <alignment horizontal="center" vertical="center" wrapText="1"/>
    </xf>
    <xf numFmtId="0" fontId="40" fillId="3" borderId="0" xfId="0" applyFont="1" applyFill="1" applyBorder="1" applyAlignment="1">
      <alignment horizontal="center" vertical="center"/>
    </xf>
    <xf numFmtId="3" fontId="20" fillId="7" borderId="14" xfId="11" applyNumberFormat="1" applyFont="1" applyFill="1" applyBorder="1" applyAlignment="1">
      <alignment horizontal="center" vertical="center" wrapText="1"/>
    </xf>
    <xf numFmtId="3" fontId="20" fillId="7" borderId="15" xfId="11" applyNumberFormat="1" applyFont="1" applyFill="1" applyBorder="1" applyAlignment="1">
      <alignment horizontal="center" vertical="center" wrapText="1"/>
    </xf>
    <xf numFmtId="3" fontId="20" fillId="7" borderId="16" xfId="11" applyNumberFormat="1" applyFont="1" applyFill="1" applyBorder="1" applyAlignment="1">
      <alignment horizontal="center" vertical="center" wrapText="1"/>
    </xf>
    <xf numFmtId="3" fontId="20" fillId="7" borderId="8" xfId="11" applyNumberFormat="1" applyFont="1" applyFill="1" applyBorder="1" applyAlignment="1">
      <alignment horizontal="center" vertical="center" wrapText="1"/>
    </xf>
    <xf numFmtId="3" fontId="20" fillId="7" borderId="1" xfId="11" applyNumberFormat="1" applyFont="1" applyFill="1" applyBorder="1" applyAlignment="1">
      <alignment horizontal="center" vertical="center" wrapText="1"/>
    </xf>
    <xf numFmtId="3" fontId="20" fillId="7" borderId="9" xfId="11" applyNumberFormat="1" applyFont="1" applyFill="1" applyBorder="1" applyAlignment="1">
      <alignment horizontal="center" vertical="center" wrapText="1"/>
    </xf>
    <xf numFmtId="3" fontId="20" fillId="3" borderId="17" xfId="11" applyNumberFormat="1" applyFont="1" applyFill="1" applyBorder="1" applyAlignment="1">
      <alignment horizontal="center" vertical="center" wrapText="1"/>
    </xf>
    <xf numFmtId="3" fontId="20" fillId="3" borderId="18" xfId="11" applyNumberFormat="1" applyFont="1" applyFill="1" applyBorder="1" applyAlignment="1">
      <alignment horizontal="center" vertical="center" wrapText="1"/>
    </xf>
    <xf numFmtId="3" fontId="20" fillId="3" borderId="19" xfId="11" applyNumberFormat="1" applyFont="1" applyFill="1" applyBorder="1" applyAlignment="1">
      <alignment horizontal="center" vertical="center" wrapText="1"/>
    </xf>
    <xf numFmtId="0" fontId="20" fillId="3" borderId="34" xfId="0" applyFont="1" applyFill="1" applyBorder="1" applyAlignment="1">
      <alignment horizontal="right" vertical="center"/>
    </xf>
    <xf numFmtId="0" fontId="30" fillId="3" borderId="34" xfId="0" applyFont="1" applyFill="1" applyBorder="1" applyAlignment="1">
      <alignment horizontal="center" vertical="center" wrapText="1"/>
    </xf>
    <xf numFmtId="2" fontId="29" fillId="3" borderId="0" xfId="0" applyNumberFormat="1" applyFont="1" applyFill="1" applyBorder="1" applyAlignment="1">
      <alignment horizontal="center" vertical="center" wrapText="1"/>
    </xf>
    <xf numFmtId="0" fontId="30" fillId="3" borderId="32" xfId="0" applyFont="1" applyFill="1" applyBorder="1" applyAlignment="1">
      <alignment horizontal="center" vertical="center" wrapText="1"/>
    </xf>
    <xf numFmtId="4" fontId="39" fillId="3" borderId="0" xfId="11" applyNumberFormat="1" applyFont="1" applyFill="1" applyBorder="1" applyAlignment="1">
      <alignment horizontal="center" vertical="center" wrapText="1"/>
    </xf>
    <xf numFmtId="4" fontId="35" fillId="3" borderId="0" xfId="11" applyNumberFormat="1" applyFont="1" applyFill="1" applyBorder="1" applyAlignment="1">
      <alignment horizontal="center" vertical="center" wrapText="1"/>
    </xf>
    <xf numFmtId="4" fontId="40" fillId="3" borderId="0" xfId="11" applyNumberFormat="1" applyFont="1" applyFill="1" applyBorder="1" applyAlignment="1">
      <alignment horizontal="center" vertical="center" wrapText="1"/>
    </xf>
    <xf numFmtId="0" fontId="38" fillId="3" borderId="0" xfId="0" applyFont="1" applyFill="1" applyBorder="1" applyAlignment="1">
      <alignment horizontal="center" vertical="center"/>
    </xf>
    <xf numFmtId="4" fontId="40" fillId="3" borderId="0" xfId="0" applyNumberFormat="1" applyFont="1" applyFill="1" applyBorder="1" applyAlignment="1">
      <alignment horizontal="center" vertical="center"/>
    </xf>
    <xf numFmtId="9" fontId="20" fillId="3" borderId="0" xfId="15" applyFont="1" applyFill="1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4" fontId="21" fillId="3" borderId="55" xfId="11" applyNumberFormat="1" applyFont="1" applyFill="1" applyBorder="1" applyAlignment="1">
      <alignment horizontal="center" vertical="center" wrapText="1"/>
    </xf>
    <xf numFmtId="0" fontId="64" fillId="6" borderId="42" xfId="0" applyFont="1" applyFill="1" applyBorder="1" applyAlignment="1">
      <alignment vertical="center"/>
    </xf>
    <xf numFmtId="0" fontId="65" fillId="6" borderId="42" xfId="0" applyFont="1" applyFill="1" applyBorder="1" applyAlignment="1">
      <alignment horizontal="center" vertical="center"/>
    </xf>
    <xf numFmtId="0" fontId="64" fillId="6" borderId="0" xfId="0" applyFont="1" applyFill="1" applyBorder="1" applyAlignment="1">
      <alignment horizontal="center" vertical="center"/>
    </xf>
    <xf numFmtId="0" fontId="64" fillId="3" borderId="0" xfId="0" applyFont="1" applyFill="1" applyAlignment="1">
      <alignment vertical="center"/>
    </xf>
    <xf numFmtId="4" fontId="64" fillId="3" borderId="36" xfId="0" applyNumberFormat="1" applyFont="1" applyFill="1" applyBorder="1" applyAlignment="1">
      <alignment horizontal="center" vertical="center"/>
    </xf>
    <xf numFmtId="9" fontId="64" fillId="3" borderId="38" xfId="15" applyFont="1" applyFill="1" applyBorder="1" applyAlignment="1">
      <alignment horizontal="center" vertical="center"/>
    </xf>
    <xf numFmtId="4" fontId="22" fillId="0" borderId="1" xfId="11" applyNumberFormat="1" applyFont="1" applyBorder="1" applyAlignment="1">
      <alignment horizontal="center" vertical="center"/>
    </xf>
    <xf numFmtId="4" fontId="22" fillId="3" borderId="1" xfId="11" applyNumberFormat="1" applyFont="1" applyFill="1" applyBorder="1" applyAlignment="1">
      <alignment horizontal="center" vertical="center" wrapText="1"/>
    </xf>
    <xf numFmtId="164" fontId="22" fillId="3" borderId="1" xfId="24" applyNumberFormat="1" applyFont="1" applyFill="1" applyBorder="1" applyAlignment="1">
      <alignment horizontal="center" vertical="center"/>
    </xf>
    <xf numFmtId="164" fontId="22" fillId="2" borderId="18" xfId="24" applyNumberFormat="1" applyFont="1" applyFill="1" applyBorder="1" applyAlignment="1">
      <alignment horizontal="center" vertical="center"/>
    </xf>
    <xf numFmtId="164" fontId="22" fillId="2" borderId="17" xfId="24" applyNumberFormat="1" applyFont="1" applyFill="1" applyBorder="1" applyAlignment="1">
      <alignment horizontal="center" vertical="center"/>
    </xf>
    <xf numFmtId="9" fontId="22" fillId="0" borderId="47" xfId="24" applyNumberFormat="1" applyFont="1" applyBorder="1" applyAlignment="1">
      <alignment horizontal="center" vertical="center"/>
    </xf>
    <xf numFmtId="165" fontId="46" fillId="3" borderId="0" xfId="23" applyNumberFormat="1" applyFont="1" applyFill="1" applyBorder="1" applyAlignment="1">
      <alignment horizontal="right" vertical="center"/>
    </xf>
    <xf numFmtId="0" fontId="37" fillId="3" borderId="0" xfId="22" applyFont="1" applyFill="1" applyBorder="1" applyAlignment="1">
      <alignment vertical="center"/>
    </xf>
    <xf numFmtId="165" fontId="44" fillId="3" borderId="0" xfId="23" applyNumberFormat="1" applyFont="1" applyFill="1" applyBorder="1" applyAlignment="1">
      <alignment vertical="center" wrapText="1"/>
    </xf>
    <xf numFmtId="166" fontId="22" fillId="3" borderId="0" xfId="10" applyFont="1" applyFill="1" applyBorder="1" applyAlignment="1">
      <alignment horizontal="right"/>
    </xf>
    <xf numFmtId="9" fontId="22" fillId="3" borderId="0" xfId="24" applyNumberFormat="1" applyFont="1" applyFill="1" applyBorder="1" applyAlignment="1">
      <alignment horizontal="center" vertical="center"/>
    </xf>
    <xf numFmtId="0" fontId="1" fillId="3" borderId="0" xfId="22" applyFont="1" applyFill="1" applyBorder="1" applyAlignment="1">
      <alignment vertical="center"/>
    </xf>
    <xf numFmtId="49" fontId="22" fillId="2" borderId="10" xfId="15" applyNumberFormat="1" applyFont="1" applyFill="1" applyBorder="1" applyAlignment="1">
      <alignment horizontal="center" vertical="center"/>
    </xf>
    <xf numFmtId="3" fontId="20" fillId="8" borderId="8" xfId="11" applyNumberFormat="1" applyFont="1" applyFill="1" applyBorder="1" applyAlignment="1">
      <alignment horizontal="center" vertical="center" wrapText="1"/>
    </xf>
    <xf numFmtId="3" fontId="20" fillId="8" borderId="1" xfId="11" applyNumberFormat="1" applyFont="1" applyFill="1" applyBorder="1" applyAlignment="1">
      <alignment horizontal="center" vertical="center" wrapText="1"/>
    </xf>
    <xf numFmtId="3" fontId="20" fillId="8" borderId="9" xfId="11" applyNumberFormat="1" applyFont="1" applyFill="1" applyBorder="1" applyAlignment="1">
      <alignment horizontal="center" vertical="center" wrapText="1"/>
    </xf>
    <xf numFmtId="3" fontId="20" fillId="9" borderId="8" xfId="11" applyNumberFormat="1" applyFont="1" applyFill="1" applyBorder="1" applyAlignment="1">
      <alignment horizontal="center" vertical="center" wrapText="1"/>
    </xf>
    <xf numFmtId="3" fontId="20" fillId="9" borderId="1" xfId="11" applyNumberFormat="1" applyFont="1" applyFill="1" applyBorder="1" applyAlignment="1">
      <alignment horizontal="center" vertical="center" wrapText="1"/>
    </xf>
    <xf numFmtId="3" fontId="20" fillId="9" borderId="9" xfId="11" applyNumberFormat="1" applyFont="1" applyFill="1" applyBorder="1" applyAlignment="1">
      <alignment horizontal="center" vertical="center" wrapText="1"/>
    </xf>
    <xf numFmtId="9" fontId="39" fillId="3" borderId="34" xfId="15" applyFont="1" applyFill="1" applyBorder="1" applyAlignment="1">
      <alignment vertical="center"/>
    </xf>
    <xf numFmtId="4" fontId="39" fillId="0" borderId="32" xfId="0" applyNumberFormat="1" applyFont="1" applyBorder="1" applyAlignment="1">
      <alignment vertical="center"/>
    </xf>
    <xf numFmtId="4" fontId="39" fillId="3" borderId="32" xfId="0" applyNumberFormat="1" applyFont="1" applyFill="1" applyBorder="1" applyAlignment="1">
      <alignment vertical="center"/>
    </xf>
    <xf numFmtId="3" fontId="20" fillId="3" borderId="71" xfId="11" applyNumberFormat="1" applyFont="1" applyFill="1" applyBorder="1" applyAlignment="1">
      <alignment horizontal="center" vertical="center" wrapText="1"/>
    </xf>
    <xf numFmtId="3" fontId="54" fillId="6" borderId="48" xfId="11" applyNumberFormat="1" applyFont="1" applyFill="1" applyBorder="1" applyAlignment="1">
      <alignment horizontal="center" vertical="center" wrapText="1"/>
    </xf>
    <xf numFmtId="3" fontId="32" fillId="3" borderId="4" xfId="11" applyNumberFormat="1" applyFont="1" applyFill="1" applyBorder="1" applyAlignment="1">
      <alignment horizontal="center" vertical="center" wrapText="1"/>
    </xf>
    <xf numFmtId="3" fontId="21" fillId="3" borderId="0" xfId="11" applyNumberFormat="1" applyFont="1" applyFill="1" applyBorder="1" applyAlignment="1">
      <alignment horizontal="center" vertical="center" wrapText="1"/>
    </xf>
    <xf numFmtId="0" fontId="20" fillId="3" borderId="71" xfId="0" applyFont="1" applyFill="1" applyBorder="1" applyAlignment="1">
      <alignment horizontal="center" vertical="center"/>
    </xf>
    <xf numFmtId="0" fontId="20" fillId="3" borderId="48" xfId="0" applyFont="1" applyFill="1" applyBorder="1" applyAlignment="1">
      <alignment horizontal="center" vertical="center" wrapText="1"/>
    </xf>
    <xf numFmtId="0" fontId="32" fillId="3" borderId="48" xfId="0" applyFont="1" applyFill="1" applyBorder="1" applyAlignment="1">
      <alignment horizontal="center" vertical="center" wrapText="1"/>
    </xf>
    <xf numFmtId="0" fontId="32" fillId="3" borderId="4" xfId="0" applyFont="1" applyFill="1" applyBorder="1" applyAlignment="1">
      <alignment horizontal="center" vertical="center" wrapText="1"/>
    </xf>
    <xf numFmtId="0" fontId="22" fillId="7" borderId="8" xfId="24" applyFont="1" applyFill="1" applyBorder="1" applyAlignment="1">
      <alignment horizontal="center" vertical="center"/>
    </xf>
    <xf numFmtId="3" fontId="22" fillId="7" borderId="1" xfId="24" applyNumberFormat="1" applyFont="1" applyFill="1" applyBorder="1" applyAlignment="1">
      <alignment vertical="center"/>
    </xf>
    <xf numFmtId="165" fontId="22" fillId="7" borderId="1" xfId="24" applyNumberFormat="1" applyFont="1" applyFill="1" applyBorder="1" applyAlignment="1">
      <alignment horizontal="center" vertical="center"/>
    </xf>
    <xf numFmtId="0" fontId="22" fillId="7" borderId="1" xfId="24" applyFont="1" applyFill="1" applyBorder="1" applyAlignment="1">
      <alignment horizontal="center" vertical="center"/>
    </xf>
    <xf numFmtId="0" fontId="22" fillId="7" borderId="1" xfId="11" applyFont="1" applyFill="1" applyBorder="1" applyAlignment="1">
      <alignment horizontal="center" vertical="center" wrapText="1"/>
    </xf>
    <xf numFmtId="164" fontId="22" fillId="7" borderId="1" xfId="24" applyNumberFormat="1" applyFont="1" applyFill="1" applyBorder="1" applyAlignment="1">
      <alignment horizontal="center" vertical="center"/>
    </xf>
    <xf numFmtId="9" fontId="20" fillId="7" borderId="9" xfId="24" applyNumberFormat="1" applyFont="1" applyFill="1" applyBorder="1" applyAlignment="1">
      <alignment horizontal="center" vertical="center"/>
    </xf>
    <xf numFmtId="165" fontId="22" fillId="7" borderId="8" xfId="24" applyNumberFormat="1" applyFont="1" applyFill="1" applyBorder="1" applyAlignment="1">
      <alignment horizontal="center" vertical="center"/>
    </xf>
    <xf numFmtId="9" fontId="22" fillId="7" borderId="1" xfId="24" applyNumberFormat="1" applyFont="1" applyFill="1" applyBorder="1" applyAlignment="1">
      <alignment horizontal="center" vertical="center"/>
    </xf>
    <xf numFmtId="9" fontId="22" fillId="7" borderId="9" xfId="24" applyNumberFormat="1" applyFont="1" applyFill="1" applyBorder="1" applyAlignment="1">
      <alignment horizontal="center" vertical="center"/>
    </xf>
    <xf numFmtId="49" fontId="22" fillId="7" borderId="47" xfId="24" applyNumberFormat="1" applyFont="1" applyFill="1" applyBorder="1" applyAlignment="1">
      <alignment horizontal="center" vertical="center"/>
    </xf>
    <xf numFmtId="164" fontId="22" fillId="7" borderId="8" xfId="24" applyNumberFormat="1" applyFont="1" applyFill="1" applyBorder="1" applyAlignment="1">
      <alignment horizontal="center" vertical="center"/>
    </xf>
    <xf numFmtId="3" fontId="20" fillId="7" borderId="50" xfId="24" applyNumberFormat="1" applyFont="1" applyFill="1" applyBorder="1" applyAlignment="1">
      <alignment vertical="center"/>
    </xf>
    <xf numFmtId="165" fontId="20" fillId="7" borderId="1" xfId="24" applyNumberFormat="1" applyFont="1" applyFill="1" applyBorder="1" applyAlignment="1">
      <alignment horizontal="center" vertical="center"/>
    </xf>
    <xf numFmtId="0" fontId="20" fillId="7" borderId="1" xfId="24" applyFont="1" applyFill="1" applyBorder="1" applyAlignment="1">
      <alignment horizontal="center" vertical="center"/>
    </xf>
    <xf numFmtId="4" fontId="22" fillId="7" borderId="1" xfId="11" applyNumberFormat="1" applyFont="1" applyFill="1" applyBorder="1" applyAlignment="1">
      <alignment horizontal="center" vertical="center"/>
    </xf>
    <xf numFmtId="166" fontId="47" fillId="0" borderId="0" xfId="10" applyFont="1" applyFill="1" applyAlignment="1">
      <alignment horizontal="center" vertical="center" wrapText="1"/>
    </xf>
    <xf numFmtId="0" fontId="20" fillId="3" borderId="34" xfId="0" applyFont="1" applyFill="1" applyBorder="1" applyAlignment="1">
      <alignment horizontal="right" vertical="center"/>
    </xf>
    <xf numFmtId="0" fontId="21" fillId="3" borderId="0" xfId="0" applyFont="1" applyFill="1" applyBorder="1" applyAlignment="1">
      <alignment horizontal="center" vertical="center"/>
    </xf>
    <xf numFmtId="4" fontId="40" fillId="3" borderId="4" xfId="0" applyNumberFormat="1" applyFont="1" applyFill="1" applyBorder="1" applyAlignment="1">
      <alignment horizontal="center" vertical="center"/>
    </xf>
    <xf numFmtId="0" fontId="65" fillId="6" borderId="42" xfId="0" applyFont="1" applyFill="1" applyBorder="1" applyAlignment="1">
      <alignment horizontal="center" vertical="center"/>
    </xf>
    <xf numFmtId="0" fontId="64" fillId="6" borderId="42" xfId="0" applyFont="1" applyFill="1" applyBorder="1" applyAlignment="1">
      <alignment horizontal="center" vertical="center"/>
    </xf>
    <xf numFmtId="3" fontId="39" fillId="3" borderId="22" xfId="11" applyNumberFormat="1" applyFont="1" applyFill="1" applyBorder="1" applyAlignment="1">
      <alignment horizontal="center" vertical="center" wrapText="1"/>
    </xf>
    <xf numFmtId="3" fontId="20" fillId="3" borderId="48" xfId="11" applyNumberFormat="1" applyFont="1" applyFill="1" applyBorder="1" applyAlignment="1">
      <alignment horizontal="center" vertical="center" wrapText="1"/>
    </xf>
    <xf numFmtId="0" fontId="30" fillId="6" borderId="17" xfId="0" applyFont="1" applyFill="1" applyBorder="1" applyAlignment="1">
      <alignment horizontal="center" vertical="center" wrapText="1"/>
    </xf>
    <xf numFmtId="0" fontId="30" fillId="6" borderId="18" xfId="0" applyFont="1" applyFill="1" applyBorder="1" applyAlignment="1">
      <alignment horizontal="center" vertical="center" wrapText="1"/>
    </xf>
    <xf numFmtId="0" fontId="30" fillId="6" borderId="19" xfId="0" applyFont="1" applyFill="1" applyBorder="1" applyAlignment="1">
      <alignment horizontal="center" vertical="center" wrapText="1"/>
    </xf>
    <xf numFmtId="0" fontId="30" fillId="6" borderId="36" xfId="0" applyFont="1" applyFill="1" applyBorder="1" applyAlignment="1">
      <alignment horizontal="center" vertical="center" wrapText="1"/>
    </xf>
    <xf numFmtId="0" fontId="30" fillId="6" borderId="37" xfId="0" applyFont="1" applyFill="1" applyBorder="1" applyAlignment="1">
      <alignment horizontal="center" vertical="center" wrapText="1"/>
    </xf>
    <xf numFmtId="0" fontId="30" fillId="6" borderId="38" xfId="0" applyFont="1" applyFill="1" applyBorder="1" applyAlignment="1">
      <alignment horizontal="center" vertical="center" wrapText="1"/>
    </xf>
    <xf numFmtId="0" fontId="63" fillId="3" borderId="0" xfId="11" applyFont="1" applyFill="1" applyAlignment="1">
      <alignment horizontal="left"/>
    </xf>
    <xf numFmtId="0" fontId="30" fillId="3" borderId="6" xfId="0" applyFont="1" applyFill="1" applyBorder="1" applyAlignment="1">
      <alignment horizontal="center" vertical="center" wrapText="1"/>
    </xf>
    <xf numFmtId="2" fontId="29" fillId="3" borderId="48" xfId="0" applyNumberFormat="1" applyFont="1" applyFill="1" applyBorder="1" applyAlignment="1">
      <alignment horizontal="center" vertical="center" wrapText="1"/>
    </xf>
    <xf numFmtId="0" fontId="30" fillId="3" borderId="11" xfId="0" applyFont="1" applyFill="1" applyBorder="1" applyAlignment="1">
      <alignment horizontal="center" vertical="center" wrapText="1"/>
    </xf>
    <xf numFmtId="4" fontId="35" fillId="3" borderId="34" xfId="11" applyNumberFormat="1" applyFont="1" applyFill="1" applyBorder="1" applyAlignment="1">
      <alignment horizontal="center" vertical="center" wrapText="1"/>
    </xf>
    <xf numFmtId="4" fontId="40" fillId="3" borderId="32" xfId="11" applyNumberFormat="1" applyFont="1" applyFill="1" applyBorder="1" applyAlignment="1">
      <alignment horizontal="center" vertical="center" wrapText="1"/>
    </xf>
    <xf numFmtId="0" fontId="21" fillId="3" borderId="4" xfId="0" applyFont="1" applyFill="1" applyBorder="1" applyAlignment="1">
      <alignment horizontal="center" vertical="center"/>
    </xf>
    <xf numFmtId="0" fontId="21" fillId="3" borderId="71" xfId="0" applyFont="1" applyFill="1" applyBorder="1" applyAlignment="1">
      <alignment horizontal="center" vertical="center"/>
    </xf>
    <xf numFmtId="0" fontId="38" fillId="3" borderId="48" xfId="0" applyFont="1" applyFill="1" applyBorder="1" applyAlignment="1">
      <alignment horizontal="center" vertical="center"/>
    </xf>
    <xf numFmtId="9" fontId="20" fillId="3" borderId="34" xfId="15" applyFont="1" applyFill="1" applyBorder="1" applyAlignment="1">
      <alignment horizontal="center" vertical="center"/>
    </xf>
    <xf numFmtId="14" fontId="37" fillId="3" borderId="0" xfId="11" applyNumberFormat="1" applyFont="1" applyFill="1" applyAlignment="1">
      <alignment horizontal="left"/>
    </xf>
    <xf numFmtId="0" fontId="39" fillId="3" borderId="8" xfId="0" applyFont="1" applyFill="1" applyBorder="1" applyAlignment="1">
      <alignment horizontal="center" vertical="center"/>
    </xf>
    <xf numFmtId="0" fontId="21" fillId="3" borderId="3" xfId="0" applyFont="1" applyFill="1" applyBorder="1" applyAlignment="1">
      <alignment horizontal="center" vertical="center" wrapText="1" shrinkToFit="1"/>
    </xf>
    <xf numFmtId="0" fontId="39" fillId="3" borderId="9" xfId="0" applyFont="1" applyFill="1" applyBorder="1" applyAlignment="1">
      <alignment horizontal="center" vertical="center" wrapText="1"/>
    </xf>
    <xf numFmtId="0" fontId="21" fillId="3" borderId="0" xfId="0" applyFont="1" applyFill="1" applyBorder="1" applyAlignment="1">
      <alignment vertical="center"/>
    </xf>
    <xf numFmtId="4" fontId="21" fillId="3" borderId="1" xfId="0" applyNumberFormat="1" applyFont="1" applyFill="1" applyBorder="1" applyAlignment="1">
      <alignment horizontal="center" vertical="center"/>
    </xf>
    <xf numFmtId="0" fontId="21" fillId="3" borderId="9" xfId="0" applyFont="1" applyFill="1" applyBorder="1" applyAlignment="1">
      <alignment horizontal="center" vertical="center" wrapText="1"/>
    </xf>
    <xf numFmtId="0" fontId="39" fillId="3" borderId="3" xfId="0" applyFont="1" applyFill="1" applyBorder="1" applyAlignment="1">
      <alignment horizontal="center" vertical="center" wrapText="1" shrinkToFit="1"/>
    </xf>
    <xf numFmtId="3" fontId="21" fillId="8" borderId="8" xfId="11" applyNumberFormat="1" applyFont="1" applyFill="1" applyBorder="1" applyAlignment="1">
      <alignment horizontal="center" vertical="center" wrapText="1"/>
    </xf>
    <xf numFmtId="3" fontId="21" fillId="8" borderId="1" xfId="11" applyNumberFormat="1" applyFont="1" applyFill="1" applyBorder="1" applyAlignment="1">
      <alignment horizontal="center" vertical="center" wrapText="1"/>
    </xf>
    <xf numFmtId="3" fontId="21" fillId="8" borderId="9" xfId="11" applyNumberFormat="1" applyFont="1" applyFill="1" applyBorder="1" applyAlignment="1">
      <alignment horizontal="center" vertical="center" wrapText="1"/>
    </xf>
    <xf numFmtId="4" fontId="21" fillId="3" borderId="3" xfId="0" applyNumberFormat="1" applyFont="1" applyFill="1" applyBorder="1" applyAlignment="1">
      <alignment horizontal="center" vertical="center" wrapText="1"/>
    </xf>
    <xf numFmtId="0" fontId="21" fillId="3" borderId="8" xfId="0" applyFont="1" applyFill="1" applyBorder="1" applyAlignment="1">
      <alignment vertical="center"/>
    </xf>
    <xf numFmtId="164" fontId="66" fillId="3" borderId="1" xfId="13" applyNumberFormat="1" applyFont="1" applyFill="1" applyBorder="1" applyAlignment="1">
      <alignment horizontal="center" vertical="center" wrapText="1"/>
    </xf>
    <xf numFmtId="4" fontId="21" fillId="3" borderId="3" xfId="0" applyNumberFormat="1" applyFont="1" applyFill="1" applyBorder="1" applyAlignment="1">
      <alignment horizontal="center" vertical="center"/>
    </xf>
    <xf numFmtId="0" fontId="21" fillId="3" borderId="56" xfId="0" applyFont="1" applyFill="1" applyBorder="1" applyAlignment="1">
      <alignment vertical="center" wrapText="1"/>
    </xf>
    <xf numFmtId="0" fontId="21" fillId="3" borderId="1" xfId="0" applyFont="1" applyFill="1" applyBorder="1" applyAlignment="1">
      <alignment horizontal="center" vertical="center"/>
    </xf>
    <xf numFmtId="0" fontId="21" fillId="3" borderId="0" xfId="0" applyFont="1" applyFill="1" applyAlignment="1">
      <alignment vertical="center"/>
    </xf>
    <xf numFmtId="4" fontId="21" fillId="3" borderId="8" xfId="0" applyNumberFormat="1" applyFont="1" applyFill="1" applyBorder="1" applyAlignment="1">
      <alignment vertical="center" wrapText="1"/>
    </xf>
    <xf numFmtId="4" fontId="21" fillId="3" borderId="3" xfId="0" applyNumberFormat="1" applyFont="1" applyFill="1" applyBorder="1" applyAlignment="1">
      <alignment vertical="center" wrapText="1"/>
    </xf>
    <xf numFmtId="9" fontId="21" fillId="3" borderId="9" xfId="15" applyFont="1" applyFill="1" applyBorder="1" applyAlignment="1">
      <alignment horizontal="center" vertical="center"/>
    </xf>
    <xf numFmtId="4" fontId="21" fillId="3" borderId="3" xfId="0" applyNumberFormat="1" applyFont="1" applyFill="1" applyBorder="1" applyAlignment="1">
      <alignment vertical="center"/>
    </xf>
    <xf numFmtId="0" fontId="21" fillId="3" borderId="3" xfId="0" applyFont="1" applyFill="1" applyBorder="1" applyAlignment="1">
      <alignment vertical="center"/>
    </xf>
    <xf numFmtId="0" fontId="21" fillId="3" borderId="8" xfId="0" applyFont="1" applyFill="1" applyBorder="1" applyAlignment="1">
      <alignment vertical="center" wrapText="1"/>
    </xf>
    <xf numFmtId="0" fontId="21" fillId="3" borderId="3" xfId="0" applyFont="1" applyFill="1" applyBorder="1" applyAlignment="1">
      <alignment vertical="center" wrapText="1"/>
    </xf>
    <xf numFmtId="4" fontId="28" fillId="3" borderId="8" xfId="11" applyNumberFormat="1" applyFont="1" applyFill="1" applyBorder="1" applyAlignment="1">
      <alignment horizontal="center" vertical="center" wrapText="1"/>
    </xf>
    <xf numFmtId="3" fontId="32" fillId="3" borderId="77" xfId="11" applyNumberFormat="1" applyFont="1" applyFill="1" applyBorder="1" applyAlignment="1">
      <alignment horizontal="center" vertical="center" wrapText="1"/>
    </xf>
    <xf numFmtId="0" fontId="22" fillId="3" borderId="8" xfId="24" applyFont="1" applyFill="1" applyBorder="1" applyAlignment="1">
      <alignment horizontal="center" vertical="center"/>
    </xf>
    <xf numFmtId="3" fontId="22" fillId="3" borderId="1" xfId="11" applyNumberFormat="1" applyFont="1" applyFill="1" applyBorder="1" applyAlignment="1">
      <alignment horizontal="center" vertical="center" wrapText="1"/>
    </xf>
    <xf numFmtId="49" fontId="22" fillId="3" borderId="47" xfId="24" applyNumberFormat="1" applyFont="1" applyFill="1" applyBorder="1" applyAlignment="1">
      <alignment horizontal="center" vertical="center"/>
    </xf>
    <xf numFmtId="164" fontId="22" fillId="3" borderId="8" xfId="24" applyNumberFormat="1" applyFont="1" applyFill="1" applyBorder="1" applyAlignment="1">
      <alignment horizontal="center" vertical="center"/>
    </xf>
    <xf numFmtId="3" fontId="20" fillId="9" borderId="71" xfId="11" applyNumberFormat="1" applyFont="1" applyFill="1" applyBorder="1" applyAlignment="1">
      <alignment horizontal="center" vertical="center" wrapText="1"/>
    </xf>
    <xf numFmtId="3" fontId="20" fillId="9" borderId="14" xfId="11" applyNumberFormat="1" applyFont="1" applyFill="1" applyBorder="1" applyAlignment="1">
      <alignment horizontal="center" vertical="center" wrapText="1"/>
    </xf>
    <xf numFmtId="3" fontId="20" fillId="9" borderId="15" xfId="11" applyNumberFormat="1" applyFont="1" applyFill="1" applyBorder="1" applyAlignment="1">
      <alignment horizontal="center" vertical="center" wrapText="1"/>
    </xf>
    <xf numFmtId="3" fontId="20" fillId="9" borderId="16" xfId="11" applyNumberFormat="1" applyFont="1" applyFill="1" applyBorder="1" applyAlignment="1">
      <alignment horizontal="center" vertical="center" wrapText="1"/>
    </xf>
    <xf numFmtId="4" fontId="28" fillId="7" borderId="8" xfId="11" applyNumberFormat="1" applyFont="1" applyFill="1" applyBorder="1" applyAlignment="1">
      <alignment horizontal="center" vertical="center" wrapText="1"/>
    </xf>
    <xf numFmtId="3" fontId="20" fillId="7" borderId="48" xfId="11" applyNumberFormat="1" applyFont="1" applyFill="1" applyBorder="1" applyAlignment="1">
      <alignment horizontal="center" vertical="center" wrapText="1"/>
    </xf>
    <xf numFmtId="0" fontId="39" fillId="7" borderId="3" xfId="0" applyFont="1" applyFill="1" applyBorder="1" applyAlignment="1">
      <alignment horizontal="center" vertical="center" wrapText="1" shrinkToFit="1"/>
    </xf>
    <xf numFmtId="3" fontId="20" fillId="8" borderId="48" xfId="11" applyNumberFormat="1" applyFont="1" applyFill="1" applyBorder="1" applyAlignment="1">
      <alignment horizontal="center" vertical="center" wrapText="1"/>
    </xf>
    <xf numFmtId="0" fontId="20" fillId="8" borderId="71" xfId="0" applyFont="1" applyFill="1" applyBorder="1" applyAlignment="1">
      <alignment horizontal="center" vertical="center"/>
    </xf>
    <xf numFmtId="0" fontId="29" fillId="8" borderId="0" xfId="0" applyFont="1" applyFill="1" applyBorder="1" applyAlignment="1">
      <alignment horizontal="center" vertical="center" wrapText="1"/>
    </xf>
    <xf numFmtId="0" fontId="20" fillId="8" borderId="48" xfId="0" applyFont="1" applyFill="1" applyBorder="1" applyAlignment="1">
      <alignment horizontal="center" vertical="center" wrapText="1"/>
    </xf>
    <xf numFmtId="0" fontId="39" fillId="9" borderId="3" xfId="0" applyFont="1" applyFill="1" applyBorder="1" applyAlignment="1">
      <alignment horizontal="center" vertical="center" wrapText="1" shrinkToFit="1"/>
    </xf>
    <xf numFmtId="0" fontId="29" fillId="0" borderId="0" xfId="0" applyFont="1"/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horizontal="right"/>
    </xf>
    <xf numFmtId="0" fontId="29" fillId="2" borderId="0" xfId="0" applyFont="1" applyFill="1"/>
    <xf numFmtId="3" fontId="29" fillId="0" borderId="1" xfId="0" applyNumberFormat="1" applyFont="1" applyFill="1" applyBorder="1" applyAlignment="1">
      <alignment horizontal="center" vertical="center"/>
    </xf>
    <xf numFmtId="0" fontId="29" fillId="0" borderId="0" xfId="0" applyFont="1" applyFill="1"/>
    <xf numFmtId="0" fontId="37" fillId="0" borderId="0" xfId="0" applyFont="1"/>
    <xf numFmtId="0" fontId="37" fillId="0" borderId="0" xfId="0" applyFont="1" applyAlignment="1">
      <alignment horizontal="right" vertical="center"/>
    </xf>
    <xf numFmtId="3" fontId="39" fillId="0" borderId="1" xfId="0" applyNumberFormat="1" applyFont="1" applyFill="1" applyBorder="1" applyAlignment="1">
      <alignment horizontal="center" vertical="center"/>
    </xf>
    <xf numFmtId="0" fontId="70" fillId="4" borderId="1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29" fillId="2" borderId="1" xfId="0" applyFont="1" applyFill="1" applyBorder="1" applyAlignment="1">
      <alignment horizontal="center" vertical="center" wrapText="1"/>
    </xf>
    <xf numFmtId="0" fontId="70" fillId="0" borderId="1" xfId="0" applyFont="1" applyFill="1" applyBorder="1" applyAlignment="1">
      <alignment vertical="center" wrapText="1"/>
    </xf>
    <xf numFmtId="0" fontId="70" fillId="0" borderId="1" xfId="0" applyFont="1" applyFill="1" applyBorder="1" applyAlignment="1">
      <alignment horizontal="center" vertical="center" wrapText="1"/>
    </xf>
    <xf numFmtId="0" fontId="69" fillId="0" borderId="1" xfId="0" applyFont="1" applyFill="1" applyBorder="1" applyAlignment="1">
      <alignment horizontal="center" vertical="center" wrapText="1"/>
    </xf>
    <xf numFmtId="0" fontId="69" fillId="0" borderId="1" xfId="0" applyFont="1" applyFill="1" applyBorder="1" applyAlignment="1">
      <alignment vertical="center" wrapText="1"/>
    </xf>
    <xf numFmtId="0" fontId="39" fillId="0" borderId="0" xfId="0" applyFont="1" applyFill="1"/>
    <xf numFmtId="0" fontId="69" fillId="0" borderId="1" xfId="0" applyFont="1" applyFill="1" applyBorder="1" applyAlignment="1">
      <alignment horizontal="center" vertical="center"/>
    </xf>
    <xf numFmtId="0" fontId="70" fillId="0" borderId="1" xfId="0" applyFont="1" applyFill="1" applyBorder="1" applyAlignment="1">
      <alignment horizontal="center" vertical="center"/>
    </xf>
    <xf numFmtId="0" fontId="70" fillId="2" borderId="1" xfId="0" applyFont="1" applyFill="1" applyBorder="1" applyAlignment="1">
      <alignment horizontal="center" vertical="center" wrapText="1"/>
    </xf>
    <xf numFmtId="0" fontId="70" fillId="2" borderId="1" xfId="0" applyFont="1" applyFill="1" applyBorder="1" applyAlignment="1">
      <alignment vertical="center" wrapText="1"/>
    </xf>
    <xf numFmtId="3" fontId="29" fillId="2" borderId="1" xfId="0" applyNumberFormat="1" applyFont="1" applyFill="1" applyBorder="1" applyAlignment="1">
      <alignment horizontal="center" vertical="center"/>
    </xf>
    <xf numFmtId="3" fontId="39" fillId="2" borderId="1" xfId="0" applyNumberFormat="1" applyFont="1" applyFill="1" applyBorder="1" applyAlignment="1">
      <alignment horizontal="center" vertical="center"/>
    </xf>
    <xf numFmtId="49" fontId="70" fillId="4" borderId="1" xfId="0" applyNumberFormat="1" applyFont="1" applyFill="1" applyBorder="1" applyAlignment="1">
      <alignment horizontal="center" vertical="center" wrapText="1"/>
    </xf>
    <xf numFmtId="0" fontId="69" fillId="2" borderId="1" xfId="0" applyFont="1" applyFill="1" applyBorder="1" applyAlignment="1">
      <alignment vertical="center" wrapText="1"/>
    </xf>
    <xf numFmtId="1" fontId="29" fillId="2" borderId="1" xfId="13" applyNumberFormat="1" applyFont="1" applyFill="1" applyBorder="1" applyAlignment="1">
      <alignment horizontal="center" vertical="center"/>
    </xf>
    <xf numFmtId="0" fontId="29" fillId="2" borderId="1" xfId="13" applyFont="1" applyFill="1" applyBorder="1" applyAlignment="1">
      <alignment horizontal="center" vertical="center"/>
    </xf>
    <xf numFmtId="0" fontId="29" fillId="0" borderId="1" xfId="13" applyFont="1" applyBorder="1" applyAlignment="1">
      <alignment vertical="center"/>
    </xf>
    <xf numFmtId="0" fontId="29" fillId="2" borderId="1" xfId="13" applyFont="1" applyFill="1" applyBorder="1" applyAlignment="1">
      <alignment horizontal="center" vertical="center" wrapText="1"/>
    </xf>
    <xf numFmtId="3" fontId="29" fillId="0" borderId="1" xfId="13" applyNumberFormat="1" applyFont="1" applyBorder="1" applyAlignment="1">
      <alignment vertical="center"/>
    </xf>
    <xf numFmtId="3" fontId="29" fillId="0" borderId="1" xfId="13" applyNumberFormat="1" applyFont="1" applyBorder="1" applyAlignment="1">
      <alignment horizontal="center" vertical="center"/>
    </xf>
    <xf numFmtId="1" fontId="29" fillId="0" borderId="1" xfId="13" applyNumberFormat="1" applyFont="1" applyBorder="1" applyAlignment="1">
      <alignment horizontal="center" vertical="center"/>
    </xf>
    <xf numFmtId="1" fontId="39" fillId="0" borderId="1" xfId="13" applyNumberFormat="1" applyFont="1" applyBorder="1" applyAlignment="1">
      <alignment horizontal="center" vertical="center"/>
    </xf>
    <xf numFmtId="0" fontId="39" fillId="0" borderId="1" xfId="13" applyFont="1" applyBorder="1" applyAlignment="1">
      <alignment vertical="center"/>
    </xf>
    <xf numFmtId="3" fontId="39" fillId="0" borderId="1" xfId="13" applyNumberFormat="1" applyFont="1" applyBorder="1" applyAlignment="1">
      <alignment vertical="center"/>
    </xf>
    <xf numFmtId="3" fontId="39" fillId="0" borderId="1" xfId="13" applyNumberFormat="1" applyFont="1" applyBorder="1" applyAlignment="1">
      <alignment horizontal="center" vertical="center"/>
    </xf>
    <xf numFmtId="0" fontId="39" fillId="0" borderId="0" xfId="0" applyFont="1"/>
    <xf numFmtId="0" fontId="29" fillId="0" borderId="78" xfId="0" applyFont="1" applyBorder="1" applyAlignment="1">
      <alignment wrapText="1"/>
    </xf>
    <xf numFmtId="0" fontId="39" fillId="3" borderId="92" xfId="0" applyFont="1" applyFill="1" applyBorder="1" applyAlignment="1">
      <alignment horizontal="center" vertical="center" wrapText="1"/>
    </xf>
    <xf numFmtId="4" fontId="39" fillId="3" borderId="90" xfId="0" applyNumberFormat="1" applyFont="1" applyFill="1" applyBorder="1" applyAlignment="1">
      <alignment horizontal="center" vertical="center" wrapText="1"/>
    </xf>
    <xf numFmtId="4" fontId="39" fillId="3" borderId="83" xfId="0" applyNumberFormat="1" applyFont="1" applyFill="1" applyBorder="1" applyAlignment="1">
      <alignment horizontal="center" vertical="center" wrapText="1"/>
    </xf>
    <xf numFmtId="4" fontId="39" fillId="3" borderId="95" xfId="0" applyNumberFormat="1" applyFont="1" applyFill="1" applyBorder="1" applyAlignment="1">
      <alignment horizontal="center" vertical="center" wrapText="1"/>
    </xf>
    <xf numFmtId="4" fontId="39" fillId="3" borderId="84" xfId="0" applyNumberFormat="1" applyFont="1" applyFill="1" applyBorder="1" applyAlignment="1">
      <alignment horizontal="center" vertical="center" wrapText="1"/>
    </xf>
    <xf numFmtId="4" fontId="39" fillId="3" borderId="86" xfId="0" applyNumberFormat="1" applyFont="1" applyFill="1" applyBorder="1" applyAlignment="1">
      <alignment horizontal="center" vertical="center" wrapText="1"/>
    </xf>
    <xf numFmtId="0" fontId="39" fillId="3" borderId="84" xfId="0" applyFont="1" applyFill="1" applyBorder="1" applyAlignment="1">
      <alignment horizontal="center" vertical="center" wrapText="1"/>
    </xf>
    <xf numFmtId="0" fontId="39" fillId="3" borderId="86" xfId="0" applyFont="1" applyFill="1" applyBorder="1" applyAlignment="1">
      <alignment horizontal="center" vertical="center" wrapText="1"/>
    </xf>
    <xf numFmtId="4" fontId="39" fillId="3" borderId="93" xfId="0" applyNumberFormat="1" applyFont="1" applyFill="1" applyBorder="1" applyAlignment="1">
      <alignment horizontal="center" vertical="center" wrapText="1"/>
    </xf>
    <xf numFmtId="4" fontId="39" fillId="3" borderId="88" xfId="0" applyNumberFormat="1" applyFont="1" applyFill="1" applyBorder="1" applyAlignment="1">
      <alignment horizontal="center" vertical="center" wrapText="1"/>
    </xf>
    <xf numFmtId="0" fontId="20" fillId="0" borderId="0" xfId="13" applyFont="1" applyBorder="1" applyAlignment="1">
      <alignment horizontal="center" vertical="center" wrapText="1"/>
    </xf>
    <xf numFmtId="2" fontId="29" fillId="0" borderId="78" xfId="0" applyNumberFormat="1" applyFont="1" applyBorder="1" applyAlignment="1">
      <alignment horizontal="left" vertical="center" wrapText="1"/>
    </xf>
    <xf numFmtId="0" fontId="39" fillId="3" borderId="91" xfId="0" applyFont="1" applyFill="1" applyBorder="1" applyAlignment="1">
      <alignment horizontal="center" vertical="center"/>
    </xf>
    <xf numFmtId="0" fontId="39" fillId="3" borderId="82" xfId="0" applyFont="1" applyFill="1" applyBorder="1" applyAlignment="1">
      <alignment horizontal="left" vertical="center"/>
    </xf>
    <xf numFmtId="0" fontId="39" fillId="3" borderId="82" xfId="0" applyFont="1" applyFill="1" applyBorder="1" applyAlignment="1">
      <alignment horizontal="left" vertical="center" wrapText="1"/>
    </xf>
    <xf numFmtId="0" fontId="29" fillId="3" borderId="78" xfId="0" applyFont="1" applyFill="1" applyBorder="1" applyAlignment="1">
      <alignment horizontal="left" vertical="center" wrapText="1"/>
    </xf>
    <xf numFmtId="0" fontId="29" fillId="3" borderId="85" xfId="0" applyFont="1" applyFill="1" applyBorder="1" applyAlignment="1">
      <alignment horizontal="left" vertical="center" wrapText="1"/>
    </xf>
    <xf numFmtId="0" fontId="39" fillId="3" borderId="81" xfId="0" applyFont="1" applyFill="1" applyBorder="1" applyAlignment="1">
      <alignment horizontal="left" vertical="center" wrapText="1"/>
    </xf>
    <xf numFmtId="0" fontId="39" fillId="3" borderId="92" xfId="0" applyFont="1" applyFill="1" applyBorder="1" applyAlignment="1">
      <alignment horizontal="left" vertical="center" wrapText="1"/>
    </xf>
    <xf numFmtId="0" fontId="29" fillId="3" borderId="79" xfId="0" applyFont="1" applyFill="1" applyBorder="1" applyAlignment="1">
      <alignment horizontal="left" vertical="center" wrapText="1"/>
    </xf>
    <xf numFmtId="0" fontId="39" fillId="3" borderId="96" xfId="0" applyFont="1" applyFill="1" applyBorder="1" applyAlignment="1">
      <alignment horizontal="left" vertical="center" wrapText="1"/>
    </xf>
    <xf numFmtId="0" fontId="29" fillId="3" borderId="43" xfId="0" applyFont="1" applyFill="1" applyBorder="1" applyAlignment="1">
      <alignment horizontal="left" vertical="center" wrapText="1"/>
    </xf>
    <xf numFmtId="0" fontId="29" fillId="3" borderId="97" xfId="0" applyFont="1" applyFill="1" applyBorder="1" applyAlignment="1">
      <alignment horizontal="left" vertical="center" wrapText="1"/>
    </xf>
    <xf numFmtId="0" fontId="69" fillId="3" borderId="98" xfId="0" applyFont="1" applyFill="1" applyBorder="1" applyAlignment="1">
      <alignment horizontal="center" vertical="center" wrapText="1"/>
    </xf>
    <xf numFmtId="0" fontId="69" fillId="3" borderId="82" xfId="0" applyFont="1" applyFill="1" applyBorder="1" applyAlignment="1">
      <alignment vertical="center" wrapText="1"/>
    </xf>
    <xf numFmtId="0" fontId="29" fillId="0" borderId="99" xfId="0" applyFont="1" applyBorder="1"/>
    <xf numFmtId="4" fontId="39" fillId="0" borderId="84" xfId="0" applyNumberFormat="1" applyFont="1" applyBorder="1" applyAlignment="1">
      <alignment horizontal="center" vertical="center" wrapText="1"/>
    </xf>
    <xf numFmtId="0" fontId="39" fillId="0" borderId="100" xfId="0" applyFont="1" applyBorder="1"/>
    <xf numFmtId="0" fontId="39" fillId="0" borderId="85" xfId="0" applyFont="1" applyBorder="1" applyAlignment="1">
      <alignment wrapText="1"/>
    </xf>
    <xf numFmtId="4" fontId="39" fillId="0" borderId="86" xfId="0" applyNumberFormat="1" applyFont="1" applyBorder="1" applyAlignment="1">
      <alignment horizontal="center" vertical="center" wrapText="1"/>
    </xf>
    <xf numFmtId="0" fontId="39" fillId="0" borderId="98" xfId="13" applyFont="1" applyBorder="1" applyAlignment="1">
      <alignment horizontal="center" vertical="center" wrapText="1"/>
    </xf>
    <xf numFmtId="2" fontId="29" fillId="0" borderId="82" xfId="0" applyNumberFormat="1" applyFont="1" applyBorder="1" applyAlignment="1">
      <alignment horizontal="left" vertical="center" wrapText="1"/>
    </xf>
    <xf numFmtId="2" fontId="29" fillId="0" borderId="83" xfId="0" applyNumberFormat="1" applyFont="1" applyBorder="1" applyAlignment="1">
      <alignment horizontal="left" vertical="center" wrapText="1"/>
    </xf>
    <xf numFmtId="0" fontId="39" fillId="0" borderId="99" xfId="13" applyFont="1" applyBorder="1" applyAlignment="1">
      <alignment horizontal="center" vertical="center" wrapText="1"/>
    </xf>
    <xf numFmtId="2" fontId="29" fillId="0" borderId="84" xfId="0" applyNumberFormat="1" applyFont="1" applyBorder="1" applyAlignment="1">
      <alignment horizontal="left" vertical="center" wrapText="1"/>
    </xf>
    <xf numFmtId="0" fontId="39" fillId="0" borderId="100" xfId="13" applyFont="1" applyBorder="1" applyAlignment="1">
      <alignment horizontal="center" vertical="center" wrapText="1"/>
    </xf>
    <xf numFmtId="2" fontId="29" fillId="0" borderId="85" xfId="0" applyNumberFormat="1" applyFont="1" applyBorder="1" applyAlignment="1">
      <alignment horizontal="left" vertical="center" wrapText="1"/>
    </xf>
    <xf numFmtId="2" fontId="29" fillId="0" borderId="86" xfId="0" applyNumberFormat="1" applyFont="1" applyBorder="1" applyAlignment="1">
      <alignment horizontal="left" vertical="center" wrapText="1"/>
    </xf>
    <xf numFmtId="0" fontId="39" fillId="3" borderId="92" xfId="0" applyFont="1" applyFill="1" applyBorder="1" applyAlignment="1">
      <alignment horizontal="center" vertical="center"/>
    </xf>
    <xf numFmtId="0" fontId="39" fillId="3" borderId="93" xfId="0" applyFont="1" applyFill="1" applyBorder="1" applyAlignment="1">
      <alignment horizontal="center" vertical="center" wrapText="1"/>
    </xf>
    <xf numFmtId="0" fontId="39" fillId="10" borderId="82" xfId="0" applyFont="1" applyFill="1" applyBorder="1" applyAlignment="1">
      <alignment horizontal="left" vertical="center" wrapText="1"/>
    </xf>
    <xf numFmtId="0" fontId="39" fillId="10" borderId="81" xfId="0" applyFont="1" applyFill="1" applyBorder="1" applyAlignment="1">
      <alignment horizontal="left" vertical="center"/>
    </xf>
    <xf numFmtId="3" fontId="10" fillId="0" borderId="21" xfId="11" applyNumberFormat="1" applyFont="1" applyBorder="1" applyAlignment="1">
      <alignment horizontal="center" vertical="center" wrapText="1"/>
    </xf>
    <xf numFmtId="3" fontId="10" fillId="0" borderId="25" xfId="11" applyNumberFormat="1" applyFont="1" applyBorder="1" applyAlignment="1">
      <alignment horizontal="center" vertical="center" wrapText="1"/>
    </xf>
    <xf numFmtId="3" fontId="10" fillId="0" borderId="26" xfId="11" applyNumberFormat="1" applyFont="1" applyBorder="1" applyAlignment="1">
      <alignment horizontal="center" vertical="center" wrapText="1"/>
    </xf>
    <xf numFmtId="3" fontId="10" fillId="0" borderId="22" xfId="11" applyNumberFormat="1" applyFont="1" applyBorder="1" applyAlignment="1">
      <alignment horizontal="center" vertical="center" wrapText="1"/>
    </xf>
    <xf numFmtId="3" fontId="10" fillId="0" borderId="27" xfId="11" applyNumberFormat="1" applyFont="1" applyBorder="1" applyAlignment="1">
      <alignment horizontal="center" vertical="center" wrapText="1"/>
    </xf>
    <xf numFmtId="3" fontId="10" fillId="0" borderId="28" xfId="11" applyNumberFormat="1" applyFont="1" applyBorder="1" applyAlignment="1">
      <alignment horizontal="center" vertical="center" wrapText="1"/>
    </xf>
    <xf numFmtId="3" fontId="10" fillId="0" borderId="20" xfId="11" applyNumberFormat="1" applyFont="1" applyBorder="1" applyAlignment="1">
      <alignment horizontal="center" vertical="center" wrapText="1"/>
    </xf>
    <xf numFmtId="3" fontId="10" fillId="0" borderId="23" xfId="11" applyNumberFormat="1" applyFont="1" applyBorder="1" applyAlignment="1">
      <alignment horizontal="center" vertical="center" wrapText="1"/>
    </xf>
    <xf numFmtId="3" fontId="10" fillId="0" borderId="24" xfId="11" applyNumberFormat="1" applyFont="1" applyBorder="1" applyAlignment="1">
      <alignment horizontal="center" vertical="center" wrapText="1"/>
    </xf>
    <xf numFmtId="0" fontId="19" fillId="0" borderId="17" xfId="11" applyFont="1" applyBorder="1" applyAlignment="1">
      <alignment horizontal="center" vertical="center"/>
    </xf>
    <xf numFmtId="0" fontId="19" fillId="0" borderId="18" xfId="11" applyFont="1" applyBorder="1" applyAlignment="1">
      <alignment horizontal="center" vertical="center"/>
    </xf>
    <xf numFmtId="0" fontId="19" fillId="0" borderId="19" xfId="11" applyFont="1" applyBorder="1" applyAlignment="1">
      <alignment horizontal="center" vertical="center"/>
    </xf>
    <xf numFmtId="3" fontId="19" fillId="0" borderId="3" xfId="11" applyNumberFormat="1" applyFont="1" applyBorder="1" applyAlignment="1">
      <alignment horizontal="center" vertical="center" wrapText="1"/>
    </xf>
    <xf numFmtId="3" fontId="19" fillId="0" borderId="1" xfId="11" applyNumberFormat="1" applyFont="1" applyBorder="1" applyAlignment="1">
      <alignment horizontal="center" vertical="center" wrapText="1"/>
    </xf>
    <xf numFmtId="3" fontId="19" fillId="0" borderId="2" xfId="11" applyNumberFormat="1" applyFont="1" applyBorder="1" applyAlignment="1">
      <alignment horizontal="center" vertical="center" wrapText="1"/>
    </xf>
    <xf numFmtId="3" fontId="19" fillId="0" borderId="10" xfId="11" applyNumberFormat="1" applyFont="1" applyBorder="1" applyAlignment="1">
      <alignment horizontal="center" vertical="center" wrapText="1"/>
    </xf>
    <xf numFmtId="3" fontId="19" fillId="0" borderId="11" xfId="11" applyNumberFormat="1" applyFont="1" applyBorder="1" applyAlignment="1">
      <alignment horizontal="center" vertical="center" wrapText="1"/>
    </xf>
    <xf numFmtId="3" fontId="19" fillId="0" borderId="12" xfId="11" applyNumberFormat="1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2" fontId="10" fillId="5" borderId="13" xfId="0" applyNumberFormat="1" applyFont="1" applyFill="1" applyBorder="1" applyAlignment="1">
      <alignment horizontal="center" vertical="center" wrapText="1"/>
    </xf>
    <xf numFmtId="2" fontId="10" fillId="5" borderId="4" xfId="0" applyNumberFormat="1" applyFont="1" applyFill="1" applyBorder="1" applyAlignment="1">
      <alignment horizontal="center" vertical="center" wrapText="1"/>
    </xf>
    <xf numFmtId="2" fontId="10" fillId="5" borderId="10" xfId="0" applyNumberFormat="1" applyFont="1" applyFill="1" applyBorder="1" applyAlignment="1">
      <alignment horizontal="center" vertical="center" wrapText="1"/>
    </xf>
    <xf numFmtId="2" fontId="10" fillId="5" borderId="11" xfId="0" applyNumberFormat="1" applyFont="1" applyFill="1" applyBorder="1" applyAlignment="1">
      <alignment horizontal="center" vertical="center" wrapText="1"/>
    </xf>
    <xf numFmtId="2" fontId="10" fillId="5" borderId="12" xfId="0" applyNumberFormat="1" applyFont="1" applyFill="1" applyBorder="1" applyAlignment="1">
      <alignment horizontal="center" vertical="center" wrapText="1"/>
    </xf>
    <xf numFmtId="2" fontId="10" fillId="2" borderId="10" xfId="0" applyNumberFormat="1" applyFont="1" applyFill="1" applyBorder="1" applyAlignment="1">
      <alignment horizontal="center" vertical="center" wrapText="1"/>
    </xf>
    <xf numFmtId="2" fontId="10" fillId="2" borderId="11" xfId="0" applyNumberFormat="1" applyFont="1" applyFill="1" applyBorder="1" applyAlignment="1">
      <alignment horizontal="center" vertical="center" wrapText="1"/>
    </xf>
    <xf numFmtId="2" fontId="10" fillId="2" borderId="12" xfId="0" applyNumberFormat="1" applyFont="1" applyFill="1" applyBorder="1" applyAlignment="1">
      <alignment horizontal="center" vertical="center" wrapText="1"/>
    </xf>
    <xf numFmtId="166" fontId="17" fillId="0" borderId="0" xfId="10" applyFont="1" applyFill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3" fontId="39" fillId="2" borderId="2" xfId="0" applyNumberFormat="1" applyFont="1" applyFill="1" applyBorder="1" applyAlignment="1">
      <alignment horizontal="center" vertical="center"/>
    </xf>
    <xf numFmtId="3" fontId="39" fillId="2" borderId="48" xfId="0" applyNumberFormat="1" applyFont="1" applyFill="1" applyBorder="1" applyAlignment="1">
      <alignment horizontal="center" vertical="center"/>
    </xf>
    <xf numFmtId="3" fontId="39" fillId="2" borderId="3" xfId="0" applyNumberFormat="1" applyFont="1" applyFill="1" applyBorder="1" applyAlignment="1">
      <alignment horizontal="center" vertical="center"/>
    </xf>
    <xf numFmtId="0" fontId="29" fillId="2" borderId="2" xfId="0" applyFont="1" applyFill="1" applyBorder="1" applyAlignment="1">
      <alignment horizontal="center" vertical="center"/>
    </xf>
    <xf numFmtId="0" fontId="29" fillId="2" borderId="48" xfId="0" applyFont="1" applyFill="1" applyBorder="1" applyAlignment="1">
      <alignment horizontal="center" vertical="center"/>
    </xf>
    <xf numFmtId="0" fontId="29" fillId="2" borderId="3" xfId="0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29" fillId="2" borderId="1" xfId="0" applyFont="1" applyFill="1" applyBorder="1" applyAlignment="1">
      <alignment horizontal="center" vertical="center"/>
    </xf>
    <xf numFmtId="0" fontId="29" fillId="2" borderId="21" xfId="13" applyFont="1" applyFill="1" applyBorder="1" applyAlignment="1">
      <alignment horizontal="center" vertical="center" wrapText="1"/>
    </xf>
    <xf numFmtId="0" fontId="29" fillId="2" borderId="25" xfId="13" applyFont="1" applyFill="1" applyBorder="1" applyAlignment="1">
      <alignment horizontal="center" vertical="center" wrapText="1"/>
    </xf>
    <xf numFmtId="0" fontId="29" fillId="2" borderId="26" xfId="13" applyFont="1" applyFill="1" applyBorder="1" applyAlignment="1">
      <alignment horizontal="center" vertical="center" wrapText="1"/>
    </xf>
    <xf numFmtId="0" fontId="70" fillId="4" borderId="2" xfId="0" applyFont="1" applyFill="1" applyBorder="1" applyAlignment="1">
      <alignment horizontal="center" vertical="center" wrapText="1"/>
    </xf>
    <xf numFmtId="0" fontId="70" fillId="4" borderId="3" xfId="0" applyFont="1" applyFill="1" applyBorder="1" applyAlignment="1">
      <alignment horizontal="center" vertical="center" wrapText="1"/>
    </xf>
    <xf numFmtId="3" fontId="29" fillId="0" borderId="21" xfId="0" applyNumberFormat="1" applyFont="1" applyFill="1" applyBorder="1" applyAlignment="1">
      <alignment horizontal="center" vertical="center"/>
    </xf>
    <xf numFmtId="3" fontId="29" fillId="0" borderId="25" xfId="0" applyNumberFormat="1" applyFont="1" applyFill="1" applyBorder="1" applyAlignment="1">
      <alignment horizontal="center" vertical="center"/>
    </xf>
    <xf numFmtId="3" fontId="29" fillId="0" borderId="26" xfId="0" applyNumberFormat="1" applyFont="1" applyFill="1" applyBorder="1" applyAlignment="1">
      <alignment horizontal="center" vertical="center"/>
    </xf>
    <xf numFmtId="3" fontId="39" fillId="0" borderId="21" xfId="0" applyNumberFormat="1" applyFont="1" applyFill="1" applyBorder="1" applyAlignment="1">
      <alignment horizontal="center" vertical="center"/>
    </xf>
    <xf numFmtId="3" fontId="39" fillId="0" borderId="25" xfId="0" applyNumberFormat="1" applyFont="1" applyFill="1" applyBorder="1" applyAlignment="1">
      <alignment horizontal="center" vertical="center"/>
    </xf>
    <xf numFmtId="3" fontId="39" fillId="0" borderId="26" xfId="0" applyNumberFormat="1" applyFont="1" applyFill="1" applyBorder="1" applyAlignment="1">
      <alignment horizontal="center" vertical="center"/>
    </xf>
    <xf numFmtId="3" fontId="39" fillId="0" borderId="2" xfId="0" applyNumberFormat="1" applyFont="1" applyFill="1" applyBorder="1" applyAlignment="1">
      <alignment horizontal="center" vertical="center"/>
    </xf>
    <xf numFmtId="3" fontId="39" fillId="0" borderId="48" xfId="0" applyNumberFormat="1" applyFont="1" applyFill="1" applyBorder="1" applyAlignment="1">
      <alignment horizontal="center" vertical="center"/>
    </xf>
    <xf numFmtId="3" fontId="39" fillId="0" borderId="3" xfId="0" applyNumberFormat="1" applyFont="1" applyFill="1" applyBorder="1" applyAlignment="1">
      <alignment horizontal="center" vertical="center"/>
    </xf>
    <xf numFmtId="0" fontId="26" fillId="6" borderId="2" xfId="0" applyFont="1" applyFill="1" applyBorder="1" applyAlignment="1">
      <alignment horizontal="center" vertical="center"/>
    </xf>
    <xf numFmtId="0" fontId="26" fillId="6" borderId="3" xfId="0" applyFont="1" applyFill="1" applyBorder="1" applyAlignment="1">
      <alignment horizontal="center" vertical="center"/>
    </xf>
    <xf numFmtId="0" fontId="39" fillId="3" borderId="101" xfId="0" applyFont="1" applyFill="1" applyBorder="1" applyAlignment="1">
      <alignment horizontal="left" vertical="center"/>
    </xf>
    <xf numFmtId="0" fontId="72" fillId="0" borderId="0" xfId="0" applyFont="1" applyAlignment="1">
      <alignment horizontal="left"/>
    </xf>
    <xf numFmtId="0" fontId="28" fillId="6" borderId="2" xfId="0" applyFont="1" applyFill="1" applyBorder="1" applyAlignment="1">
      <alignment horizontal="right" vertical="center" wrapText="1"/>
    </xf>
    <xf numFmtId="0" fontId="28" fillId="6" borderId="3" xfId="0" applyFont="1" applyFill="1" applyBorder="1" applyAlignment="1">
      <alignment horizontal="right" vertical="center" wrapText="1"/>
    </xf>
    <xf numFmtId="0" fontId="29" fillId="3" borderId="79" xfId="0" applyFont="1" applyFill="1" applyBorder="1" applyAlignment="1">
      <alignment horizontal="left" vertical="center" wrapText="1"/>
    </xf>
    <xf numFmtId="0" fontId="29" fillId="3" borderId="87" xfId="0" applyFont="1" applyFill="1" applyBorder="1" applyAlignment="1">
      <alignment horizontal="left" vertical="center" wrapText="1"/>
    </xf>
    <xf numFmtId="0" fontId="39" fillId="3" borderId="89" xfId="0" applyFont="1" applyFill="1" applyBorder="1" applyAlignment="1">
      <alignment horizontal="center" vertical="center"/>
    </xf>
    <xf numFmtId="0" fontId="39" fillId="3" borderId="94" xfId="0" applyFont="1" applyFill="1" applyBorder="1" applyAlignment="1">
      <alignment horizontal="center" vertical="center"/>
    </xf>
    <xf numFmtId="0" fontId="39" fillId="3" borderId="91" xfId="0" applyFont="1" applyFill="1" applyBorder="1" applyAlignment="1">
      <alignment horizontal="center" vertical="center"/>
    </xf>
    <xf numFmtId="0" fontId="29" fillId="3" borderId="80" xfId="0" applyFont="1" applyFill="1" applyBorder="1" applyAlignment="1">
      <alignment horizontal="left" vertical="center" wrapText="1"/>
    </xf>
    <xf numFmtId="0" fontId="39" fillId="0" borderId="0" xfId="0" applyFont="1" applyAlignment="1">
      <alignment horizontal="center"/>
    </xf>
    <xf numFmtId="0" fontId="39" fillId="0" borderId="0" xfId="0" applyFont="1" applyBorder="1" applyAlignment="1">
      <alignment horizontal="left" wrapText="1"/>
    </xf>
    <xf numFmtId="0" fontId="29" fillId="3" borderId="78" xfId="0" applyFont="1" applyFill="1" applyBorder="1" applyAlignment="1">
      <alignment horizontal="left" vertical="center" wrapText="1"/>
    </xf>
    <xf numFmtId="0" fontId="29" fillId="3" borderId="85" xfId="0" applyFont="1" applyFill="1" applyBorder="1" applyAlignment="1">
      <alignment horizontal="left" vertical="center" wrapText="1"/>
    </xf>
    <xf numFmtId="0" fontId="26" fillId="6" borderId="2" xfId="0" applyFont="1" applyFill="1" applyBorder="1" applyAlignment="1">
      <alignment horizontal="left" vertical="center" wrapText="1"/>
    </xf>
    <xf numFmtId="0" fontId="26" fillId="6" borderId="3" xfId="0" applyFont="1" applyFill="1" applyBorder="1" applyAlignment="1">
      <alignment horizontal="left" vertical="center" wrapText="1"/>
    </xf>
    <xf numFmtId="0" fontId="39" fillId="3" borderId="91" xfId="0" applyNumberFormat="1" applyFont="1" applyFill="1" applyBorder="1" applyAlignment="1">
      <alignment horizontal="center" vertical="center"/>
    </xf>
    <xf numFmtId="0" fontId="39" fillId="3" borderId="89" xfId="0" applyNumberFormat="1" applyFont="1" applyFill="1" applyBorder="1" applyAlignment="1">
      <alignment horizontal="center" vertical="center"/>
    </xf>
    <xf numFmtId="0" fontId="39" fillId="3" borderId="94" xfId="0" applyNumberFormat="1" applyFont="1" applyFill="1" applyBorder="1" applyAlignment="1">
      <alignment horizontal="center" vertical="center"/>
    </xf>
    <xf numFmtId="0" fontId="39" fillId="0" borderId="91" xfId="0" applyNumberFormat="1" applyFont="1" applyBorder="1" applyAlignment="1">
      <alignment horizontal="center" vertical="center"/>
    </xf>
    <xf numFmtId="0" fontId="39" fillId="0" borderId="89" xfId="0" applyNumberFormat="1" applyFont="1" applyBorder="1" applyAlignment="1">
      <alignment horizontal="center" vertical="center"/>
    </xf>
    <xf numFmtId="0" fontId="39" fillId="0" borderId="94" xfId="0" applyNumberFormat="1" applyFont="1" applyBorder="1" applyAlignment="1">
      <alignment horizontal="center" vertical="center"/>
    </xf>
    <xf numFmtId="165" fontId="44" fillId="3" borderId="0" xfId="23" applyNumberFormat="1" applyFont="1" applyFill="1" applyAlignment="1">
      <alignment horizontal="center" vertical="center" wrapText="1"/>
    </xf>
    <xf numFmtId="165" fontId="22" fillId="2" borderId="8" xfId="24" applyNumberFormat="1" applyFont="1" applyFill="1" applyBorder="1" applyAlignment="1">
      <alignment horizontal="center" vertical="center" wrapText="1"/>
    </xf>
    <xf numFmtId="165" fontId="22" fillId="2" borderId="1" xfId="23" applyNumberFormat="1" applyFont="1" applyFill="1" applyBorder="1" applyAlignment="1">
      <alignment horizontal="center" vertical="center" wrapText="1"/>
    </xf>
    <xf numFmtId="165" fontId="22" fillId="2" borderId="1" xfId="24" applyNumberFormat="1" applyFont="1" applyFill="1" applyBorder="1" applyAlignment="1">
      <alignment horizontal="center" vertical="center" wrapText="1"/>
    </xf>
    <xf numFmtId="165" fontId="22" fillId="2" borderId="9" xfId="24" applyNumberFormat="1" applyFont="1" applyFill="1" applyBorder="1" applyAlignment="1">
      <alignment horizontal="center" vertical="center" wrapText="1"/>
    </xf>
    <xf numFmtId="165" fontId="22" fillId="2" borderId="21" xfId="23" applyNumberFormat="1" applyFont="1" applyFill="1" applyBorder="1" applyAlignment="1">
      <alignment horizontal="center" vertical="center" wrapText="1"/>
    </xf>
    <xf numFmtId="165" fontId="22" fillId="2" borderId="26" xfId="23" applyNumberFormat="1" applyFont="1" applyFill="1" applyBorder="1" applyAlignment="1">
      <alignment horizontal="center" vertical="center" wrapText="1"/>
    </xf>
    <xf numFmtId="165" fontId="22" fillId="5" borderId="5" xfId="23" applyNumberFormat="1" applyFont="1" applyFill="1" applyBorder="1" applyAlignment="1">
      <alignment horizontal="center" vertical="center" wrapText="1"/>
    </xf>
    <xf numFmtId="165" fontId="22" fillId="5" borderId="6" xfId="23" applyNumberFormat="1" applyFont="1" applyFill="1" applyBorder="1" applyAlignment="1">
      <alignment horizontal="center" vertical="center" wrapText="1"/>
    </xf>
    <xf numFmtId="165" fontId="22" fillId="5" borderId="7" xfId="23" applyNumberFormat="1" applyFont="1" applyFill="1" applyBorder="1" applyAlignment="1">
      <alignment horizontal="center" vertical="center" wrapText="1"/>
    </xf>
    <xf numFmtId="165" fontId="22" fillId="2" borderId="69" xfId="24" applyNumberFormat="1" applyFont="1" applyFill="1" applyBorder="1" applyAlignment="1">
      <alignment horizontal="center" vertical="center" wrapText="1"/>
    </xf>
    <xf numFmtId="165" fontId="22" fillId="2" borderId="70" xfId="24" applyNumberFormat="1" applyFont="1" applyFill="1" applyBorder="1" applyAlignment="1">
      <alignment horizontal="center" vertical="center" wrapText="1"/>
    </xf>
    <xf numFmtId="165" fontId="22" fillId="2" borderId="10" xfId="24" applyNumberFormat="1" applyFont="1" applyFill="1" applyBorder="1" applyAlignment="1">
      <alignment horizontal="center" vertical="center"/>
    </xf>
    <xf numFmtId="165" fontId="22" fillId="2" borderId="11" xfId="24" applyNumberFormat="1" applyFont="1" applyFill="1" applyBorder="1" applyAlignment="1">
      <alignment horizontal="center" vertical="center"/>
    </xf>
    <xf numFmtId="0" fontId="22" fillId="2" borderId="14" xfId="23" applyFont="1" applyFill="1" applyBorder="1" applyAlignment="1">
      <alignment horizontal="center" vertical="center"/>
    </xf>
    <xf numFmtId="0" fontId="22" fillId="2" borderId="8" xfId="23" applyFont="1" applyFill="1" applyBorder="1" applyAlignment="1">
      <alignment horizontal="center" vertical="center"/>
    </xf>
    <xf numFmtId="165" fontId="22" fillId="2" borderId="15" xfId="23" applyNumberFormat="1" applyFont="1" applyFill="1" applyBorder="1" applyAlignment="1">
      <alignment horizontal="center" vertical="center" wrapText="1"/>
    </xf>
    <xf numFmtId="165" fontId="22" fillId="2" borderId="16" xfId="23" applyNumberFormat="1" applyFont="1" applyFill="1" applyBorder="1" applyAlignment="1">
      <alignment horizontal="center" vertical="center" wrapText="1"/>
    </xf>
    <xf numFmtId="165" fontId="22" fillId="8" borderId="14" xfId="23" applyNumberFormat="1" applyFont="1" applyFill="1" applyBorder="1" applyAlignment="1">
      <alignment horizontal="center" vertical="center" wrapText="1"/>
    </xf>
    <xf numFmtId="165" fontId="22" fillId="8" borderId="15" xfId="23" applyNumberFormat="1" applyFont="1" applyFill="1" applyBorder="1" applyAlignment="1">
      <alignment horizontal="center" vertical="center" wrapText="1"/>
    </xf>
    <xf numFmtId="165" fontId="22" fillId="8" borderId="16" xfId="23" applyNumberFormat="1" applyFont="1" applyFill="1" applyBorder="1" applyAlignment="1">
      <alignment horizontal="center" vertical="center" wrapText="1"/>
    </xf>
    <xf numFmtId="0" fontId="21" fillId="3" borderId="0" xfId="0" applyFont="1" applyFill="1" applyBorder="1" applyAlignment="1">
      <alignment horizontal="center" vertical="center"/>
    </xf>
    <xf numFmtId="0" fontId="21" fillId="3" borderId="30" xfId="0" applyFont="1" applyFill="1" applyBorder="1" applyAlignment="1">
      <alignment horizontal="center" vertical="center"/>
    </xf>
    <xf numFmtId="4" fontId="21" fillId="3" borderId="22" xfId="0" applyNumberFormat="1" applyFont="1" applyFill="1" applyBorder="1" applyAlignment="1">
      <alignment horizontal="center" vertical="center"/>
    </xf>
    <xf numFmtId="4" fontId="21" fillId="3" borderId="27" xfId="0" applyNumberFormat="1" applyFont="1" applyFill="1" applyBorder="1" applyAlignment="1">
      <alignment horizontal="center" vertical="center"/>
    </xf>
    <xf numFmtId="4" fontId="21" fillId="3" borderId="28" xfId="0" applyNumberFormat="1" applyFont="1" applyFill="1" applyBorder="1" applyAlignment="1">
      <alignment horizontal="center" vertical="center"/>
    </xf>
    <xf numFmtId="0" fontId="21" fillId="3" borderId="22" xfId="0" applyFont="1" applyFill="1" applyBorder="1" applyAlignment="1">
      <alignment horizontal="center" vertical="center"/>
    </xf>
    <xf numFmtId="0" fontId="21" fillId="3" borderId="27" xfId="0" applyFont="1" applyFill="1" applyBorder="1" applyAlignment="1">
      <alignment horizontal="center" vertical="center"/>
    </xf>
    <xf numFmtId="0" fontId="21" fillId="3" borderId="28" xfId="0" applyFont="1" applyFill="1" applyBorder="1" applyAlignment="1">
      <alignment horizontal="center" vertical="center"/>
    </xf>
    <xf numFmtId="4" fontId="41" fillId="3" borderId="17" xfId="0" applyNumberFormat="1" applyFont="1" applyFill="1" applyBorder="1" applyAlignment="1">
      <alignment horizontal="center" vertical="center"/>
    </xf>
    <xf numFmtId="4" fontId="41" fillId="3" borderId="18" xfId="0" applyNumberFormat="1" applyFont="1" applyFill="1" applyBorder="1" applyAlignment="1">
      <alignment horizontal="center" vertical="center"/>
    </xf>
    <xf numFmtId="4" fontId="40" fillId="3" borderId="18" xfId="0" applyNumberFormat="1" applyFont="1" applyFill="1" applyBorder="1" applyAlignment="1">
      <alignment horizontal="center" vertical="center"/>
    </xf>
    <xf numFmtId="4" fontId="40" fillId="3" borderId="19" xfId="0" applyNumberFormat="1" applyFont="1" applyFill="1" applyBorder="1" applyAlignment="1">
      <alignment horizontal="center" vertical="center"/>
    </xf>
    <xf numFmtId="4" fontId="40" fillId="3" borderId="4" xfId="0" applyNumberFormat="1" applyFont="1" applyFill="1" applyBorder="1" applyAlignment="1">
      <alignment horizontal="center" vertical="center"/>
    </xf>
    <xf numFmtId="4" fontId="41" fillId="3" borderId="57" xfId="0" applyNumberFormat="1" applyFont="1" applyFill="1" applyBorder="1" applyAlignment="1">
      <alignment horizontal="center" vertical="center"/>
    </xf>
    <xf numFmtId="4" fontId="41" fillId="3" borderId="4" xfId="0" applyNumberFormat="1" applyFont="1" applyFill="1" applyBorder="1" applyAlignment="1">
      <alignment horizontal="center" vertical="center"/>
    </xf>
    <xf numFmtId="4" fontId="41" fillId="3" borderId="35" xfId="0" applyNumberFormat="1" applyFont="1" applyFill="1" applyBorder="1" applyAlignment="1">
      <alignment horizontal="center" vertical="center"/>
    </xf>
    <xf numFmtId="4" fontId="40" fillId="3" borderId="50" xfId="0" applyNumberFormat="1" applyFont="1" applyFill="1" applyBorder="1" applyAlignment="1">
      <alignment horizontal="center" vertical="center"/>
    </xf>
    <xf numFmtId="4" fontId="40" fillId="3" borderId="51" xfId="0" applyNumberFormat="1" applyFont="1" applyFill="1" applyBorder="1" applyAlignment="1">
      <alignment horizontal="center" vertical="center"/>
    </xf>
    <xf numFmtId="4" fontId="65" fillId="6" borderId="36" xfId="0" applyNumberFormat="1" applyFont="1" applyFill="1" applyBorder="1" applyAlignment="1">
      <alignment horizontal="center" vertical="center"/>
    </xf>
    <xf numFmtId="4" fontId="65" fillId="6" borderId="37" xfId="0" applyNumberFormat="1" applyFont="1" applyFill="1" applyBorder="1" applyAlignment="1">
      <alignment horizontal="center" vertical="center"/>
    </xf>
    <xf numFmtId="4" fontId="64" fillId="6" borderId="37" xfId="0" applyNumberFormat="1" applyFont="1" applyFill="1" applyBorder="1" applyAlignment="1">
      <alignment horizontal="center" vertical="center"/>
    </xf>
    <xf numFmtId="4" fontId="64" fillId="6" borderId="38" xfId="0" applyNumberFormat="1" applyFont="1" applyFill="1" applyBorder="1" applyAlignment="1">
      <alignment horizontal="center" vertical="center"/>
    </xf>
    <xf numFmtId="4" fontId="64" fillId="6" borderId="41" xfId="0" applyNumberFormat="1" applyFont="1" applyFill="1" applyBorder="1" applyAlignment="1">
      <alignment horizontal="center" vertical="center"/>
    </xf>
    <xf numFmtId="4" fontId="64" fillId="6" borderId="42" xfId="0" applyNumberFormat="1" applyFont="1" applyFill="1" applyBorder="1" applyAlignment="1">
      <alignment horizontal="center" vertical="center"/>
    </xf>
    <xf numFmtId="4" fontId="64" fillId="6" borderId="67" xfId="0" applyNumberFormat="1" applyFont="1" applyFill="1" applyBorder="1" applyAlignment="1">
      <alignment horizontal="center" vertical="center"/>
    </xf>
    <xf numFmtId="4" fontId="65" fillId="6" borderId="42" xfId="0" applyNumberFormat="1" applyFont="1" applyFill="1" applyBorder="1" applyAlignment="1">
      <alignment horizontal="center" vertical="center"/>
    </xf>
    <xf numFmtId="0" fontId="65" fillId="6" borderId="42" xfId="0" applyFont="1" applyFill="1" applyBorder="1" applyAlignment="1">
      <alignment horizontal="center" vertical="center"/>
    </xf>
    <xf numFmtId="0" fontId="65" fillId="6" borderId="39" xfId="0" applyFont="1" applyFill="1" applyBorder="1" applyAlignment="1">
      <alignment horizontal="center" vertical="center"/>
    </xf>
    <xf numFmtId="4" fontId="64" fillId="6" borderId="40" xfId="0" applyNumberFormat="1" applyFont="1" applyFill="1" applyBorder="1" applyAlignment="1">
      <alignment horizontal="center" vertical="center"/>
    </xf>
    <xf numFmtId="0" fontId="64" fillId="6" borderId="42" xfId="0" applyFont="1" applyFill="1" applyBorder="1" applyAlignment="1">
      <alignment horizontal="center" vertical="center"/>
    </xf>
    <xf numFmtId="0" fontId="64" fillId="6" borderId="43" xfId="0" applyFont="1" applyFill="1" applyBorder="1" applyAlignment="1">
      <alignment horizontal="center" vertical="center"/>
    </xf>
    <xf numFmtId="0" fontId="20" fillId="3" borderId="52" xfId="0" applyFont="1" applyFill="1" applyBorder="1" applyAlignment="1">
      <alignment horizontal="right" vertical="center"/>
    </xf>
    <xf numFmtId="0" fontId="20" fillId="3" borderId="34" xfId="0" applyFont="1" applyFill="1" applyBorder="1" applyAlignment="1">
      <alignment horizontal="right" vertical="center"/>
    </xf>
    <xf numFmtId="0" fontId="20" fillId="3" borderId="53" xfId="0" applyFont="1" applyFill="1" applyBorder="1" applyAlignment="1">
      <alignment horizontal="right" vertical="center"/>
    </xf>
    <xf numFmtId="0" fontId="30" fillId="6" borderId="41" xfId="0" applyFont="1" applyFill="1" applyBorder="1" applyAlignment="1">
      <alignment horizontal="center" vertical="center" wrapText="1"/>
    </xf>
    <xf numFmtId="0" fontId="30" fillId="6" borderId="42" xfId="0" applyFont="1" applyFill="1" applyBorder="1" applyAlignment="1">
      <alignment horizontal="center" vertical="center" wrapText="1"/>
    </xf>
    <xf numFmtId="0" fontId="30" fillId="6" borderId="43" xfId="0" applyFont="1" applyFill="1" applyBorder="1" applyAlignment="1">
      <alignment horizontal="center" vertical="center" wrapText="1"/>
    </xf>
    <xf numFmtId="0" fontId="30" fillId="3" borderId="59" xfId="0" applyFont="1" applyFill="1" applyBorder="1" applyAlignment="1">
      <alignment horizontal="center" vertical="center" wrapText="1"/>
    </xf>
    <xf numFmtId="0" fontId="30" fillId="3" borderId="15" xfId="0" applyFont="1" applyFill="1" applyBorder="1" applyAlignment="1">
      <alignment horizontal="center" vertical="center" wrapText="1"/>
    </xf>
    <xf numFmtId="0" fontId="30" fillId="3" borderId="16" xfId="0" applyFont="1" applyFill="1" applyBorder="1" applyAlignment="1">
      <alignment horizontal="center" vertical="center" wrapText="1"/>
    </xf>
    <xf numFmtId="2" fontId="29" fillId="6" borderId="31" xfId="0" applyNumberFormat="1" applyFont="1" applyFill="1" applyBorder="1" applyAlignment="1">
      <alignment horizontal="center" vertical="center" wrapText="1"/>
    </xf>
    <xf numFmtId="2" fontId="29" fillId="6" borderId="32" xfId="0" applyNumberFormat="1" applyFont="1" applyFill="1" applyBorder="1" applyAlignment="1">
      <alignment horizontal="center" vertical="center" wrapText="1"/>
    </xf>
    <xf numFmtId="2" fontId="29" fillId="6" borderId="33" xfId="0" applyNumberFormat="1" applyFont="1" applyFill="1" applyBorder="1" applyAlignment="1">
      <alignment horizontal="center" vertical="center" wrapText="1"/>
    </xf>
    <xf numFmtId="2" fontId="29" fillId="6" borderId="24" xfId="0" applyNumberFormat="1" applyFont="1" applyFill="1" applyBorder="1" applyAlignment="1">
      <alignment horizontal="center" vertical="center" wrapText="1"/>
    </xf>
    <xf numFmtId="2" fontId="29" fillId="6" borderId="26" xfId="0" applyNumberFormat="1" applyFont="1" applyFill="1" applyBorder="1" applyAlignment="1">
      <alignment horizontal="center" vertical="center" wrapText="1"/>
    </xf>
    <xf numFmtId="2" fontId="29" fillId="6" borderId="28" xfId="0" applyNumberFormat="1" applyFont="1" applyFill="1" applyBorder="1" applyAlignment="1">
      <alignment horizontal="center" vertical="center" wrapText="1"/>
    </xf>
    <xf numFmtId="2" fontId="29" fillId="3" borderId="56" xfId="0" applyNumberFormat="1" applyFont="1" applyFill="1" applyBorder="1" applyAlignment="1">
      <alignment horizontal="center" vertical="center" wrapText="1"/>
    </xf>
    <xf numFmtId="2" fontId="29" fillId="3" borderId="1" xfId="0" applyNumberFormat="1" applyFont="1" applyFill="1" applyBorder="1" applyAlignment="1">
      <alignment horizontal="center" vertical="center" wrapText="1"/>
    </xf>
    <xf numFmtId="2" fontId="29" fillId="3" borderId="9" xfId="0" applyNumberFormat="1" applyFont="1" applyFill="1" applyBorder="1" applyAlignment="1">
      <alignment horizontal="center" vertical="center" wrapText="1"/>
    </xf>
    <xf numFmtId="3" fontId="39" fillId="3" borderId="28" xfId="11" applyNumberFormat="1" applyFont="1" applyFill="1" applyBorder="1" applyAlignment="1">
      <alignment horizontal="center" vertical="center" wrapText="1"/>
    </xf>
    <xf numFmtId="3" fontId="39" fillId="3" borderId="9" xfId="11" applyNumberFormat="1" applyFont="1" applyFill="1" applyBorder="1" applyAlignment="1">
      <alignment horizontal="center" vertical="center" wrapText="1"/>
    </xf>
    <xf numFmtId="3" fontId="39" fillId="3" borderId="22" xfId="11" applyNumberFormat="1" applyFont="1" applyFill="1" applyBorder="1" applyAlignment="1">
      <alignment horizontal="center" vertical="center" wrapText="1"/>
    </xf>
    <xf numFmtId="4" fontId="39" fillId="3" borderId="64" xfId="11" applyNumberFormat="1" applyFont="1" applyFill="1" applyBorder="1" applyAlignment="1">
      <alignment horizontal="center" vertical="center" wrapText="1"/>
    </xf>
    <xf numFmtId="4" fontId="39" fillId="3" borderId="65" xfId="11" applyNumberFormat="1" applyFont="1" applyFill="1" applyBorder="1" applyAlignment="1">
      <alignment horizontal="center" vertical="center" wrapText="1"/>
    </xf>
    <xf numFmtId="4" fontId="39" fillId="3" borderId="66" xfId="11" applyNumberFormat="1" applyFont="1" applyFill="1" applyBorder="1" applyAlignment="1">
      <alignment horizontal="center" vertical="center" wrapText="1"/>
    </xf>
    <xf numFmtId="4" fontId="39" fillId="3" borderId="27" xfId="11" applyNumberFormat="1" applyFont="1" applyFill="1" applyBorder="1" applyAlignment="1">
      <alignment horizontal="center" vertical="center" wrapText="1"/>
    </xf>
    <xf numFmtId="4" fontId="22" fillId="3" borderId="36" xfId="11" applyNumberFormat="1" applyFont="1" applyFill="1" applyBorder="1" applyAlignment="1">
      <alignment horizontal="center" vertical="center" wrapText="1"/>
    </xf>
    <xf numFmtId="4" fontId="22" fillId="3" borderId="37" xfId="11" applyNumberFormat="1" applyFont="1" applyFill="1" applyBorder="1" applyAlignment="1">
      <alignment horizontal="center" vertical="center" wrapText="1"/>
    </xf>
    <xf numFmtId="4" fontId="35" fillId="3" borderId="40" xfId="11" applyNumberFormat="1" applyFont="1" applyFill="1" applyBorder="1" applyAlignment="1">
      <alignment horizontal="center" vertical="center" wrapText="1"/>
    </xf>
    <xf numFmtId="4" fontId="35" fillId="3" borderId="42" xfId="11" applyNumberFormat="1" applyFont="1" applyFill="1" applyBorder="1" applyAlignment="1">
      <alignment horizontal="center" vertical="center" wrapText="1"/>
    </xf>
    <xf numFmtId="4" fontId="35" fillId="3" borderId="43" xfId="11" applyNumberFormat="1" applyFont="1" applyFill="1" applyBorder="1" applyAlignment="1">
      <alignment horizontal="center" vertical="center" wrapText="1"/>
    </xf>
    <xf numFmtId="4" fontId="35" fillId="3" borderId="41" xfId="11" applyNumberFormat="1" applyFont="1" applyFill="1" applyBorder="1" applyAlignment="1">
      <alignment horizontal="center" vertical="center" wrapText="1"/>
    </xf>
    <xf numFmtId="3" fontId="38" fillId="3" borderId="59" xfId="11" applyNumberFormat="1" applyFont="1" applyFill="1" applyBorder="1" applyAlignment="1">
      <alignment horizontal="center" vertical="center" wrapText="1"/>
    </xf>
    <xf numFmtId="3" fontId="38" fillId="3" borderId="15" xfId="11" applyNumberFormat="1" applyFont="1" applyFill="1" applyBorder="1" applyAlignment="1">
      <alignment horizontal="center" vertical="center" wrapText="1"/>
    </xf>
    <xf numFmtId="4" fontId="35" fillId="3" borderId="15" xfId="11" applyNumberFormat="1" applyFont="1" applyFill="1" applyBorder="1" applyAlignment="1">
      <alignment horizontal="center" vertical="center" wrapText="1"/>
    </xf>
    <xf numFmtId="4" fontId="35" fillId="3" borderId="16" xfId="11" applyNumberFormat="1" applyFont="1" applyFill="1" applyBorder="1" applyAlignment="1">
      <alignment horizontal="center" vertical="center" wrapText="1"/>
    </xf>
    <xf numFmtId="4" fontId="41" fillId="3" borderId="41" xfId="11" applyNumberFormat="1" applyFont="1" applyFill="1" applyBorder="1" applyAlignment="1">
      <alignment horizontal="center" vertical="center" wrapText="1"/>
    </xf>
    <xf numFmtId="4" fontId="41" fillId="3" borderId="42" xfId="11" applyNumberFormat="1" applyFont="1" applyFill="1" applyBorder="1" applyAlignment="1">
      <alignment horizontal="center" vertical="center" wrapText="1"/>
    </xf>
    <xf numFmtId="4" fontId="40" fillId="3" borderId="41" xfId="11" applyNumberFormat="1" applyFont="1" applyFill="1" applyBorder="1" applyAlignment="1">
      <alignment horizontal="center" vertical="center" wrapText="1"/>
    </xf>
    <xf numFmtId="4" fontId="40" fillId="3" borderId="42" xfId="11" applyNumberFormat="1" applyFont="1" applyFill="1" applyBorder="1" applyAlignment="1">
      <alignment horizontal="center" vertical="center" wrapText="1"/>
    </xf>
    <xf numFmtId="4" fontId="40" fillId="3" borderId="43" xfId="11" applyNumberFormat="1" applyFont="1" applyFill="1" applyBorder="1" applyAlignment="1">
      <alignment horizontal="center" vertical="center" wrapText="1"/>
    </xf>
    <xf numFmtId="4" fontId="41" fillId="3" borderId="60" xfId="11" applyNumberFormat="1" applyFont="1" applyFill="1" applyBorder="1" applyAlignment="1">
      <alignment horizontal="center" vertical="center" wrapText="1"/>
    </xf>
    <xf numFmtId="4" fontId="41" fillId="3" borderId="18" xfId="11" applyNumberFormat="1" applyFont="1" applyFill="1" applyBorder="1" applyAlignment="1">
      <alignment horizontal="center" vertical="center" wrapText="1"/>
    </xf>
    <xf numFmtId="4" fontId="40" fillId="3" borderId="18" xfId="11" applyNumberFormat="1" applyFont="1" applyFill="1" applyBorder="1" applyAlignment="1">
      <alignment horizontal="center" vertical="center" wrapText="1"/>
    </xf>
    <xf numFmtId="4" fontId="40" fillId="3" borderId="19" xfId="11" applyNumberFormat="1" applyFont="1" applyFill="1" applyBorder="1" applyAlignment="1">
      <alignment horizontal="center" vertical="center" wrapText="1"/>
    </xf>
    <xf numFmtId="4" fontId="21" fillId="3" borderId="61" xfId="0" applyNumberFormat="1" applyFont="1" applyFill="1" applyBorder="1" applyAlignment="1">
      <alignment horizontal="center" vertical="center"/>
    </xf>
    <xf numFmtId="0" fontId="21" fillId="3" borderId="22" xfId="0" applyFont="1" applyFill="1" applyBorder="1" applyAlignment="1">
      <alignment horizontal="center" vertical="center" wrapText="1"/>
    </xf>
    <xf numFmtId="0" fontId="21" fillId="3" borderId="27" xfId="0" applyFont="1" applyFill="1" applyBorder="1" applyAlignment="1">
      <alignment horizontal="center" vertical="center" wrapText="1"/>
    </xf>
    <xf numFmtId="0" fontId="21" fillId="3" borderId="28" xfId="0" applyFont="1" applyFill="1" applyBorder="1" applyAlignment="1">
      <alignment horizontal="center" vertical="center" wrapText="1"/>
    </xf>
    <xf numFmtId="0" fontId="51" fillId="3" borderId="10" xfId="0" applyFont="1" applyFill="1" applyBorder="1" applyAlignment="1">
      <alignment horizontal="center" vertical="center"/>
    </xf>
    <xf numFmtId="0" fontId="51" fillId="3" borderId="11" xfId="0" applyFont="1" applyFill="1" applyBorder="1" applyAlignment="1">
      <alignment horizontal="center" vertical="center"/>
    </xf>
    <xf numFmtId="0" fontId="51" fillId="3" borderId="12" xfId="0" applyFont="1" applyFill="1" applyBorder="1" applyAlignment="1">
      <alignment horizontal="center" vertical="center"/>
    </xf>
    <xf numFmtId="4" fontId="40" fillId="3" borderId="10" xfId="0" applyNumberFormat="1" applyFont="1" applyFill="1" applyBorder="1" applyAlignment="1">
      <alignment horizontal="center" vertical="center"/>
    </xf>
    <xf numFmtId="4" fontId="40" fillId="3" borderId="11" xfId="0" applyNumberFormat="1" applyFont="1" applyFill="1" applyBorder="1" applyAlignment="1">
      <alignment horizontal="center" vertical="center"/>
    </xf>
    <xf numFmtId="4" fontId="40" fillId="3" borderId="12" xfId="0" applyNumberFormat="1" applyFont="1" applyFill="1" applyBorder="1" applyAlignment="1">
      <alignment horizontal="center" vertical="center"/>
    </xf>
    <xf numFmtId="4" fontId="40" fillId="3" borderId="13" xfId="0" applyNumberFormat="1" applyFont="1" applyFill="1" applyBorder="1" applyAlignment="1">
      <alignment horizontal="center" vertical="center"/>
    </xf>
    <xf numFmtId="0" fontId="40" fillId="3" borderId="4" xfId="0" applyFont="1" applyFill="1" applyBorder="1" applyAlignment="1">
      <alignment horizontal="center" vertical="center"/>
    </xf>
    <xf numFmtId="0" fontId="40" fillId="3" borderId="51" xfId="0" applyFont="1" applyFill="1" applyBorder="1" applyAlignment="1">
      <alignment horizontal="center" vertical="center"/>
    </xf>
    <xf numFmtId="0" fontId="64" fillId="6" borderId="41" xfId="0" applyFont="1" applyFill="1" applyBorder="1" applyAlignment="1">
      <alignment horizontal="center" vertical="center"/>
    </xf>
    <xf numFmtId="4" fontId="64" fillId="6" borderId="43" xfId="0" applyNumberFormat="1" applyFont="1" applyFill="1" applyBorder="1" applyAlignment="1">
      <alignment horizontal="center" vertical="center"/>
    </xf>
    <xf numFmtId="3" fontId="35" fillId="3" borderId="61" xfId="11" applyNumberFormat="1" applyFont="1" applyFill="1" applyBorder="1" applyAlignment="1">
      <alignment horizontal="center" vertical="center" wrapText="1"/>
    </xf>
    <xf numFmtId="3" fontId="35" fillId="3" borderId="27" xfId="11" applyNumberFormat="1" applyFont="1" applyFill="1" applyBorder="1" applyAlignment="1">
      <alignment horizontal="center" vertical="center" wrapText="1"/>
    </xf>
    <xf numFmtId="3" fontId="35" fillId="3" borderId="73" xfId="11" applyNumberFormat="1" applyFont="1" applyFill="1" applyBorder="1" applyAlignment="1">
      <alignment horizontal="center" vertical="center" wrapText="1"/>
    </xf>
    <xf numFmtId="0" fontId="50" fillId="3" borderId="41" xfId="13" applyFont="1" applyFill="1" applyBorder="1" applyAlignment="1">
      <alignment horizontal="center" vertical="center"/>
    </xf>
    <xf numFmtId="0" fontId="50" fillId="3" borderId="42" xfId="13" applyFont="1" applyFill="1" applyBorder="1" applyAlignment="1">
      <alignment horizontal="center" vertical="center"/>
    </xf>
    <xf numFmtId="0" fontId="50" fillId="3" borderId="43" xfId="13" applyFont="1" applyFill="1" applyBorder="1" applyAlignment="1">
      <alignment horizontal="center" vertical="center"/>
    </xf>
    <xf numFmtId="3" fontId="21" fillId="3" borderId="41" xfId="11" applyNumberFormat="1" applyFont="1" applyFill="1" applyBorder="1" applyAlignment="1">
      <alignment horizontal="center" vertical="center" wrapText="1"/>
    </xf>
    <xf numFmtId="3" fontId="21" fillId="3" borderId="42" xfId="11" applyNumberFormat="1" applyFont="1" applyFill="1" applyBorder="1" applyAlignment="1">
      <alignment horizontal="center" vertical="center" wrapText="1"/>
    </xf>
    <xf numFmtId="3" fontId="21" fillId="3" borderId="43" xfId="11" applyNumberFormat="1" applyFont="1" applyFill="1" applyBorder="1" applyAlignment="1">
      <alignment horizontal="center" vertical="center" wrapText="1"/>
    </xf>
    <xf numFmtId="3" fontId="35" fillId="3" borderId="42" xfId="11" applyNumberFormat="1" applyFont="1" applyFill="1" applyBorder="1" applyAlignment="1">
      <alignment horizontal="center" vertical="center" wrapText="1"/>
    </xf>
    <xf numFmtId="3" fontId="35" fillId="3" borderId="43" xfId="11" applyNumberFormat="1" applyFont="1" applyFill="1" applyBorder="1" applyAlignment="1">
      <alignment horizontal="center" vertical="center" wrapText="1"/>
    </xf>
    <xf numFmtId="0" fontId="51" fillId="3" borderId="41" xfId="11" applyFont="1" applyFill="1" applyBorder="1" applyAlignment="1">
      <alignment horizontal="center" vertical="center"/>
    </xf>
    <xf numFmtId="0" fontId="51" fillId="3" borderId="42" xfId="11" applyFont="1" applyFill="1" applyBorder="1" applyAlignment="1">
      <alignment horizontal="center" vertical="center"/>
    </xf>
    <xf numFmtId="0" fontId="51" fillId="3" borderId="43" xfId="11" applyFont="1" applyFill="1" applyBorder="1" applyAlignment="1">
      <alignment horizontal="center" vertical="center"/>
    </xf>
    <xf numFmtId="0" fontId="30" fillId="6" borderId="76" xfId="0" applyFont="1" applyFill="1" applyBorder="1" applyAlignment="1">
      <alignment horizontal="center" vertical="center" wrapText="1"/>
    </xf>
    <xf numFmtId="0" fontId="30" fillId="6" borderId="23" xfId="0" applyFont="1" applyFill="1" applyBorder="1" applyAlignment="1">
      <alignment horizontal="center" vertical="center" wrapText="1"/>
    </xf>
    <xf numFmtId="0" fontId="30" fillId="6" borderId="72" xfId="0" applyFont="1" applyFill="1" applyBorder="1" applyAlignment="1">
      <alignment horizontal="center" vertical="center" wrapText="1"/>
    </xf>
    <xf numFmtId="0" fontId="30" fillId="6" borderId="74" xfId="0" applyFont="1" applyFill="1" applyBorder="1" applyAlignment="1">
      <alignment horizontal="center" vertical="center" wrapText="1"/>
    </xf>
    <xf numFmtId="0" fontId="30" fillId="6" borderId="25" xfId="0" applyFont="1" applyFill="1" applyBorder="1" applyAlignment="1">
      <alignment horizontal="center" vertical="center" wrapText="1"/>
    </xf>
    <xf numFmtId="0" fontId="30" fillId="6" borderId="75" xfId="0" applyFont="1" applyFill="1" applyBorder="1" applyAlignment="1">
      <alignment horizontal="center" vertical="center" wrapText="1"/>
    </xf>
    <xf numFmtId="0" fontId="30" fillId="6" borderId="61" xfId="0" applyFont="1" applyFill="1" applyBorder="1" applyAlignment="1">
      <alignment horizontal="center" vertical="center" wrapText="1"/>
    </xf>
    <xf numFmtId="0" fontId="30" fillId="6" borderId="27" xfId="0" applyFont="1" applyFill="1" applyBorder="1" applyAlignment="1">
      <alignment horizontal="center" vertical="center" wrapText="1"/>
    </xf>
    <xf numFmtId="0" fontId="30" fillId="6" borderId="73" xfId="0" applyFont="1" applyFill="1" applyBorder="1" applyAlignment="1">
      <alignment horizontal="center" vertical="center" wrapText="1"/>
    </xf>
    <xf numFmtId="2" fontId="29" fillId="6" borderId="5" xfId="0" applyNumberFormat="1" applyFont="1" applyFill="1" applyBorder="1" applyAlignment="1">
      <alignment horizontal="center" vertical="center" wrapText="1"/>
    </xf>
    <xf numFmtId="2" fontId="29" fillId="6" borderId="6" xfId="0" applyNumberFormat="1" applyFont="1" applyFill="1" applyBorder="1" applyAlignment="1">
      <alignment horizontal="center" vertical="center" wrapText="1"/>
    </xf>
    <xf numFmtId="2" fontId="29" fillId="6" borderId="7" xfId="0" applyNumberFormat="1" applyFont="1" applyFill="1" applyBorder="1" applyAlignment="1">
      <alignment horizontal="center" vertical="center" wrapText="1"/>
    </xf>
    <xf numFmtId="2" fontId="39" fillId="6" borderId="29" xfId="0" applyNumberFormat="1" applyFont="1" applyFill="1" applyBorder="1" applyAlignment="1">
      <alignment horizontal="center" vertical="center" wrapText="1"/>
    </xf>
    <xf numFmtId="2" fontId="39" fillId="6" borderId="0" xfId="0" applyNumberFormat="1" applyFont="1" applyFill="1" applyBorder="1" applyAlignment="1">
      <alignment horizontal="center" vertical="center" wrapText="1"/>
    </xf>
    <xf numFmtId="2" fontId="39" fillId="6" borderId="30" xfId="0" applyNumberFormat="1" applyFont="1" applyFill="1" applyBorder="1" applyAlignment="1">
      <alignment horizontal="center" vertical="center" wrapText="1"/>
    </xf>
    <xf numFmtId="0" fontId="64" fillId="6" borderId="36" xfId="0" applyFont="1" applyFill="1" applyBorder="1" applyAlignment="1">
      <alignment horizontal="center" vertical="center"/>
    </xf>
    <xf numFmtId="0" fontId="64" fillId="6" borderId="37" xfId="0" applyFont="1" applyFill="1" applyBorder="1" applyAlignment="1">
      <alignment horizontal="center" vertical="center"/>
    </xf>
    <xf numFmtId="0" fontId="64" fillId="6" borderId="38" xfId="0" applyFont="1" applyFill="1" applyBorder="1" applyAlignment="1">
      <alignment horizontal="center" vertical="center"/>
    </xf>
    <xf numFmtId="3" fontId="21" fillId="3" borderId="33" xfId="11" applyNumberFormat="1" applyFont="1" applyFill="1" applyBorder="1" applyAlignment="1">
      <alignment horizontal="center" vertical="center" wrapText="1"/>
    </xf>
    <xf numFmtId="3" fontId="21" fillId="3" borderId="52" xfId="11" applyNumberFormat="1" applyFont="1" applyFill="1" applyBorder="1" applyAlignment="1">
      <alignment horizontal="center" vertical="center" wrapText="1"/>
    </xf>
    <xf numFmtId="3" fontId="21" fillId="3" borderId="34" xfId="11" applyNumberFormat="1" applyFont="1" applyFill="1" applyBorder="1" applyAlignment="1">
      <alignment horizontal="center" vertical="center" wrapText="1"/>
    </xf>
    <xf numFmtId="3" fontId="21" fillId="3" borderId="53" xfId="11" applyNumberFormat="1" applyFont="1" applyFill="1" applyBorder="1" applyAlignment="1">
      <alignment horizontal="center" vertical="center" wrapText="1"/>
    </xf>
    <xf numFmtId="3" fontId="21" fillId="3" borderId="31" xfId="11" applyNumberFormat="1" applyFont="1" applyFill="1" applyBorder="1" applyAlignment="1">
      <alignment horizontal="center" vertical="center" wrapText="1"/>
    </xf>
    <xf numFmtId="3" fontId="21" fillId="3" borderId="32" xfId="11" applyNumberFormat="1" applyFont="1" applyFill="1" applyBorder="1" applyAlignment="1">
      <alignment horizontal="center" vertical="center" wrapText="1"/>
    </xf>
    <xf numFmtId="4" fontId="65" fillId="6" borderId="43" xfId="0" applyNumberFormat="1" applyFont="1" applyFill="1" applyBorder="1" applyAlignment="1">
      <alignment horizontal="center" vertical="center"/>
    </xf>
    <xf numFmtId="3" fontId="35" fillId="3" borderId="28" xfId="11" applyNumberFormat="1" applyFont="1" applyFill="1" applyBorder="1" applyAlignment="1">
      <alignment horizontal="center" vertical="center" wrapText="1"/>
    </xf>
    <xf numFmtId="3" fontId="35" fillId="3" borderId="9" xfId="11" applyNumberFormat="1" applyFont="1" applyFill="1" applyBorder="1" applyAlignment="1">
      <alignment horizontal="center" vertical="center" wrapText="1"/>
    </xf>
    <xf numFmtId="0" fontId="30" fillId="6" borderId="9" xfId="0" applyFont="1" applyFill="1" applyBorder="1" applyAlignment="1">
      <alignment horizontal="center" vertical="center" wrapText="1"/>
    </xf>
    <xf numFmtId="0" fontId="30" fillId="6" borderId="19" xfId="0" applyFont="1" applyFill="1" applyBorder="1" applyAlignment="1">
      <alignment horizontal="center" vertical="center" wrapText="1"/>
    </xf>
    <xf numFmtId="0" fontId="30" fillId="6" borderId="14" xfId="0" applyFont="1" applyFill="1" applyBorder="1" applyAlignment="1">
      <alignment horizontal="center" vertical="center" wrapText="1"/>
    </xf>
    <xf numFmtId="0" fontId="30" fillId="6" borderId="8" xfId="0" applyFont="1" applyFill="1" applyBorder="1" applyAlignment="1">
      <alignment horizontal="center" vertical="center" wrapText="1"/>
    </xf>
    <xf numFmtId="0" fontId="30" fillId="6" borderId="17" xfId="0" applyFont="1" applyFill="1" applyBorder="1" applyAlignment="1">
      <alignment horizontal="center" vertical="center" wrapText="1"/>
    </xf>
    <xf numFmtId="0" fontId="30" fillId="6" borderId="15" xfId="0" applyFont="1" applyFill="1" applyBorder="1" applyAlignment="1">
      <alignment horizontal="center" vertical="center" wrapText="1"/>
    </xf>
    <xf numFmtId="0" fontId="30" fillId="6" borderId="1" xfId="0" applyFont="1" applyFill="1" applyBorder="1" applyAlignment="1">
      <alignment horizontal="center" vertical="center" wrapText="1"/>
    </xf>
    <xf numFmtId="0" fontId="30" fillId="6" borderId="18" xfId="0" applyFont="1" applyFill="1" applyBorder="1" applyAlignment="1">
      <alignment horizontal="center" vertical="center" wrapText="1"/>
    </xf>
    <xf numFmtId="0" fontId="30" fillId="6" borderId="16" xfId="0" applyFont="1" applyFill="1" applyBorder="1" applyAlignment="1">
      <alignment horizontal="center" vertical="center" wrapText="1"/>
    </xf>
    <xf numFmtId="0" fontId="30" fillId="5" borderId="1" xfId="0" applyFont="1" applyFill="1" applyBorder="1" applyAlignment="1">
      <alignment horizontal="center" vertical="center" wrapText="1"/>
    </xf>
    <xf numFmtId="0" fontId="30" fillId="5" borderId="18" xfId="0" applyFont="1" applyFill="1" applyBorder="1" applyAlignment="1">
      <alignment horizontal="center" vertical="center" wrapText="1"/>
    </xf>
    <xf numFmtId="0" fontId="30" fillId="5" borderId="9" xfId="0" applyFont="1" applyFill="1" applyBorder="1" applyAlignment="1">
      <alignment horizontal="center" vertical="center" wrapText="1"/>
    </xf>
    <xf numFmtId="0" fontId="30" fillId="5" borderId="19" xfId="0" applyFont="1" applyFill="1" applyBorder="1" applyAlignment="1">
      <alignment horizontal="center" vertical="center" wrapText="1"/>
    </xf>
    <xf numFmtId="0" fontId="30" fillId="5" borderId="20" xfId="0" applyFont="1" applyFill="1" applyBorder="1" applyAlignment="1">
      <alignment horizontal="center" vertical="center" wrapText="1"/>
    </xf>
    <xf numFmtId="0" fontId="30" fillId="5" borderId="72" xfId="0" applyFont="1" applyFill="1" applyBorder="1" applyAlignment="1">
      <alignment horizontal="center" vertical="center" wrapText="1"/>
    </xf>
    <xf numFmtId="0" fontId="30" fillId="6" borderId="3" xfId="0" applyFont="1" applyFill="1" applyBorder="1" applyAlignment="1">
      <alignment horizontal="center" vertical="center" wrapText="1"/>
    </xf>
    <xf numFmtId="0" fontId="30" fillId="6" borderId="46" xfId="0" applyFont="1" applyFill="1" applyBorder="1" applyAlignment="1">
      <alignment horizontal="center" vertical="center" wrapText="1"/>
    </xf>
    <xf numFmtId="0" fontId="30" fillId="6" borderId="36" xfId="0" applyFont="1" applyFill="1" applyBorder="1" applyAlignment="1">
      <alignment horizontal="center" vertical="center" wrapText="1"/>
    </xf>
    <xf numFmtId="0" fontId="30" fillId="6" borderId="37" xfId="0" applyFont="1" applyFill="1" applyBorder="1" applyAlignment="1">
      <alignment horizontal="center" vertical="center" wrapText="1"/>
    </xf>
    <xf numFmtId="0" fontId="30" fillId="6" borderId="38" xfId="0" applyFont="1" applyFill="1" applyBorder="1" applyAlignment="1">
      <alignment horizontal="center" vertical="center" wrapText="1"/>
    </xf>
    <xf numFmtId="0" fontId="51" fillId="3" borderId="36" xfId="11" applyFont="1" applyFill="1" applyBorder="1" applyAlignment="1">
      <alignment horizontal="center" vertical="center"/>
    </xf>
    <xf numFmtId="0" fontId="51" fillId="3" borderId="37" xfId="11" applyFont="1" applyFill="1" applyBorder="1" applyAlignment="1">
      <alignment horizontal="center" vertical="center"/>
    </xf>
    <xf numFmtId="0" fontId="51" fillId="3" borderId="38" xfId="11" applyFont="1" applyFill="1" applyBorder="1" applyAlignment="1">
      <alignment horizontal="center" vertical="center"/>
    </xf>
    <xf numFmtId="3" fontId="35" fillId="3" borderId="22" xfId="11" applyNumberFormat="1" applyFont="1" applyFill="1" applyBorder="1" applyAlignment="1">
      <alignment horizontal="center" vertical="center" wrapText="1"/>
    </xf>
    <xf numFmtId="3" fontId="20" fillId="3" borderId="47" xfId="11" applyNumberFormat="1" applyFont="1" applyFill="1" applyBorder="1" applyAlignment="1">
      <alignment horizontal="center" vertical="center" wrapText="1"/>
    </xf>
    <xf numFmtId="3" fontId="20" fillId="3" borderId="48" xfId="11" applyNumberFormat="1" applyFont="1" applyFill="1" applyBorder="1" applyAlignment="1">
      <alignment horizontal="center" vertical="center" wrapText="1"/>
    </xf>
    <xf numFmtId="3" fontId="20" fillId="3" borderId="49" xfId="11" applyNumberFormat="1" applyFont="1" applyFill="1" applyBorder="1" applyAlignment="1">
      <alignment horizontal="center" vertical="center" wrapText="1"/>
    </xf>
    <xf numFmtId="0" fontId="30" fillId="3" borderId="41" xfId="0" applyFont="1" applyFill="1" applyBorder="1" applyAlignment="1">
      <alignment horizontal="center" vertical="center" wrapText="1"/>
    </xf>
    <xf numFmtId="0" fontId="30" fillId="3" borderId="42" xfId="0" applyFont="1" applyFill="1" applyBorder="1" applyAlignment="1">
      <alignment horizontal="center" vertical="center" wrapText="1"/>
    </xf>
    <xf numFmtId="0" fontId="30" fillId="3" borderId="43" xfId="0" applyFont="1" applyFill="1" applyBorder="1" applyAlignment="1">
      <alignment horizontal="center" vertical="center" wrapText="1"/>
    </xf>
    <xf numFmtId="2" fontId="29" fillId="3" borderId="24" xfId="0" applyNumberFormat="1" applyFont="1" applyFill="1" applyBorder="1" applyAlignment="1">
      <alignment horizontal="center" vertical="center" wrapText="1"/>
    </xf>
    <xf numFmtId="2" fontId="29" fillId="3" borderId="44" xfId="0" applyNumberFormat="1" applyFont="1" applyFill="1" applyBorder="1" applyAlignment="1">
      <alignment horizontal="center" vertical="center" wrapText="1"/>
    </xf>
    <xf numFmtId="2" fontId="29" fillId="3" borderId="26" xfId="0" applyNumberFormat="1" applyFont="1" applyFill="1" applyBorder="1" applyAlignment="1">
      <alignment horizontal="center" vertical="center" wrapText="1"/>
    </xf>
    <xf numFmtId="2" fontId="29" fillId="3" borderId="28" xfId="0" applyNumberFormat="1" applyFont="1" applyFill="1" applyBorder="1" applyAlignment="1">
      <alignment horizontal="center" vertical="center" wrapText="1"/>
    </xf>
    <xf numFmtId="2" fontId="29" fillId="3" borderId="31" xfId="0" applyNumberFormat="1" applyFont="1" applyFill="1" applyBorder="1" applyAlignment="1">
      <alignment horizontal="center" vertical="center" wrapText="1"/>
    </xf>
    <xf numFmtId="2" fontId="29" fillId="3" borderId="32" xfId="0" applyNumberFormat="1" applyFont="1" applyFill="1" applyBorder="1" applyAlignment="1">
      <alignment horizontal="center" vertical="center" wrapText="1"/>
    </xf>
    <xf numFmtId="2" fontId="29" fillId="3" borderId="33" xfId="0" applyNumberFormat="1" applyFont="1" applyFill="1" applyBorder="1" applyAlignment="1">
      <alignment horizontal="center" vertical="center" wrapText="1"/>
    </xf>
    <xf numFmtId="2" fontId="39" fillId="3" borderId="29" xfId="0" applyNumberFormat="1" applyFont="1" applyFill="1" applyBorder="1" applyAlignment="1">
      <alignment horizontal="center" vertical="center" wrapText="1"/>
    </xf>
    <xf numFmtId="2" fontId="39" fillId="3" borderId="0" xfId="0" applyNumberFormat="1" applyFont="1" applyFill="1" applyBorder="1" applyAlignment="1">
      <alignment horizontal="center" vertical="center" wrapText="1"/>
    </xf>
    <xf numFmtId="2" fontId="39" fillId="3" borderId="30" xfId="0" applyNumberFormat="1" applyFont="1" applyFill="1" applyBorder="1" applyAlignment="1">
      <alignment horizontal="center" vertical="center" wrapText="1"/>
    </xf>
    <xf numFmtId="0" fontId="30" fillId="3" borderId="36" xfId="0" applyFont="1" applyFill="1" applyBorder="1" applyAlignment="1">
      <alignment horizontal="center" vertical="center" wrapText="1"/>
    </xf>
    <xf numFmtId="0" fontId="30" fillId="3" borderId="39" xfId="0" applyFont="1" applyFill="1" applyBorder="1" applyAlignment="1">
      <alignment horizontal="center" vertical="center" wrapText="1"/>
    </xf>
    <xf numFmtId="0" fontId="30" fillId="3" borderId="37" xfId="0" applyFont="1" applyFill="1" applyBorder="1" applyAlignment="1">
      <alignment horizontal="center" vertical="center" wrapText="1"/>
    </xf>
    <xf numFmtId="0" fontId="30" fillId="3" borderId="38" xfId="0" applyFont="1" applyFill="1" applyBorder="1" applyAlignment="1">
      <alignment horizontal="center" vertical="center" wrapText="1"/>
    </xf>
    <xf numFmtId="4" fontId="41" fillId="3" borderId="36" xfId="11" applyNumberFormat="1" applyFont="1" applyFill="1" applyBorder="1" applyAlignment="1">
      <alignment horizontal="center" vertical="center" wrapText="1"/>
    </xf>
    <xf numFmtId="4" fontId="41" fillId="3" borderId="39" xfId="11" applyNumberFormat="1" applyFont="1" applyFill="1" applyBorder="1" applyAlignment="1">
      <alignment horizontal="center" vertical="center" wrapText="1"/>
    </xf>
    <xf numFmtId="4" fontId="41" fillId="3" borderId="37" xfId="11" applyNumberFormat="1" applyFont="1" applyFill="1" applyBorder="1" applyAlignment="1">
      <alignment horizontal="center" vertical="center" wrapText="1"/>
    </xf>
    <xf numFmtId="4" fontId="40" fillId="3" borderId="37" xfId="11" applyNumberFormat="1" applyFont="1" applyFill="1" applyBorder="1" applyAlignment="1">
      <alignment horizontal="center" vertical="center" wrapText="1"/>
    </xf>
    <xf numFmtId="4" fontId="40" fillId="3" borderId="38" xfId="11" applyNumberFormat="1" applyFont="1" applyFill="1" applyBorder="1" applyAlignment="1">
      <alignment horizontal="center" vertical="center" wrapText="1"/>
    </xf>
    <xf numFmtId="3" fontId="35" fillId="3" borderId="41" xfId="11" applyNumberFormat="1" applyFont="1" applyFill="1" applyBorder="1" applyAlignment="1">
      <alignment horizontal="center" vertical="center" wrapText="1"/>
    </xf>
    <xf numFmtId="0" fontId="23" fillId="0" borderId="29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4" fontId="41" fillId="3" borderId="13" xfId="0" applyNumberFormat="1" applyFont="1" applyFill="1" applyBorder="1" applyAlignment="1">
      <alignment horizontal="center" vertical="center"/>
    </xf>
    <xf numFmtId="4" fontId="64" fillId="3" borderId="41" xfId="0" applyNumberFormat="1" applyFont="1" applyFill="1" applyBorder="1" applyAlignment="1">
      <alignment horizontal="center" vertical="center"/>
    </xf>
    <xf numFmtId="4" fontId="64" fillId="3" borderId="42" xfId="0" applyNumberFormat="1" applyFont="1" applyFill="1" applyBorder="1" applyAlignment="1">
      <alignment horizontal="center" vertical="center"/>
    </xf>
    <xf numFmtId="0" fontId="64" fillId="3" borderId="42" xfId="0" applyFont="1" applyFill="1" applyBorder="1" applyAlignment="1">
      <alignment horizontal="center" vertical="center"/>
    </xf>
    <xf numFmtId="0" fontId="64" fillId="3" borderId="43" xfId="0" applyFont="1" applyFill="1" applyBorder="1" applyAlignment="1">
      <alignment horizontal="center" vertical="center"/>
    </xf>
    <xf numFmtId="4" fontId="64" fillId="3" borderId="43" xfId="0" applyNumberFormat="1" applyFont="1" applyFill="1" applyBorder="1" applyAlignment="1">
      <alignment horizontal="center" vertical="center"/>
    </xf>
    <xf numFmtId="4" fontId="65" fillId="3" borderId="41" xfId="0" applyNumberFormat="1" applyFont="1" applyFill="1" applyBorder="1" applyAlignment="1">
      <alignment horizontal="center" vertical="center"/>
    </xf>
    <xf numFmtId="4" fontId="65" fillId="3" borderId="42" xfId="0" applyNumberFormat="1" applyFont="1" applyFill="1" applyBorder="1" applyAlignment="1">
      <alignment horizontal="center" vertical="center"/>
    </xf>
    <xf numFmtId="0" fontId="65" fillId="3" borderId="42" xfId="0" applyFont="1" applyFill="1" applyBorder="1" applyAlignment="1">
      <alignment horizontal="center" vertical="center"/>
    </xf>
    <xf numFmtId="0" fontId="65" fillId="3" borderId="39" xfId="0" applyFont="1" applyFill="1" applyBorder="1" applyAlignment="1">
      <alignment horizontal="center" vertical="center"/>
    </xf>
    <xf numFmtId="4" fontId="64" fillId="3" borderId="40" xfId="0" applyNumberFormat="1" applyFont="1" applyFill="1" applyBorder="1" applyAlignment="1">
      <alignment horizontal="center" vertical="center"/>
    </xf>
    <xf numFmtId="3" fontId="38" fillId="3" borderId="41" xfId="11" applyNumberFormat="1" applyFont="1" applyFill="1" applyBorder="1" applyAlignment="1">
      <alignment horizontal="center" vertical="center" wrapText="1"/>
    </xf>
    <xf numFmtId="3" fontId="38" fillId="3" borderId="42" xfId="11" applyNumberFormat="1" applyFont="1" applyFill="1" applyBorder="1" applyAlignment="1">
      <alignment horizontal="center" vertical="center" wrapText="1"/>
    </xf>
    <xf numFmtId="3" fontId="38" fillId="3" borderId="39" xfId="11" applyNumberFormat="1" applyFont="1" applyFill="1" applyBorder="1" applyAlignment="1">
      <alignment horizontal="center" vertical="center" wrapText="1"/>
    </xf>
    <xf numFmtId="166" fontId="47" fillId="0" borderId="0" xfId="10" applyFont="1" applyFill="1" applyAlignment="1">
      <alignment horizontal="center" vertical="center" wrapText="1"/>
    </xf>
    <xf numFmtId="0" fontId="51" fillId="3" borderId="13" xfId="0" applyFont="1" applyFill="1" applyBorder="1" applyAlignment="1">
      <alignment horizontal="center" vertical="center"/>
    </xf>
    <xf numFmtId="0" fontId="51" fillId="3" borderId="4" xfId="0" applyFont="1" applyFill="1" applyBorder="1" applyAlignment="1">
      <alignment horizontal="center" vertical="center"/>
    </xf>
    <xf numFmtId="0" fontId="51" fillId="3" borderId="51" xfId="0" applyFont="1" applyFill="1" applyBorder="1" applyAlignment="1">
      <alignment horizontal="center" vertical="center"/>
    </xf>
    <xf numFmtId="4" fontId="41" fillId="3" borderId="62" xfId="0" applyNumberFormat="1" applyFont="1" applyFill="1" applyBorder="1" applyAlignment="1">
      <alignment horizontal="center" vertical="center"/>
    </xf>
    <xf numFmtId="0" fontId="41" fillId="3" borderId="11" xfId="0" applyFont="1" applyFill="1" applyBorder="1" applyAlignment="1">
      <alignment horizontal="center" vertical="center"/>
    </xf>
    <xf numFmtId="0" fontId="41" fillId="3" borderId="12" xfId="0" applyFont="1" applyFill="1" applyBorder="1" applyAlignment="1">
      <alignment horizontal="center" vertical="center"/>
    </xf>
    <xf numFmtId="4" fontId="65" fillId="6" borderId="41" xfId="0" applyNumberFormat="1" applyFont="1" applyFill="1" applyBorder="1" applyAlignment="1">
      <alignment horizontal="center" vertical="center"/>
    </xf>
    <xf numFmtId="0" fontId="65" fillId="6" borderId="43" xfId="0" applyFont="1" applyFill="1" applyBorder="1" applyAlignment="1">
      <alignment horizontal="center" vertical="center"/>
    </xf>
    <xf numFmtId="0" fontId="30" fillId="5" borderId="5" xfId="0" applyFont="1" applyFill="1" applyBorder="1" applyAlignment="1">
      <alignment horizontal="center" vertical="center" wrapText="1"/>
    </xf>
    <xf numFmtId="0" fontId="30" fillId="5" borderId="6" xfId="0" applyFont="1" applyFill="1" applyBorder="1" applyAlignment="1">
      <alignment horizontal="center" vertical="center" wrapText="1"/>
    </xf>
    <xf numFmtId="0" fontId="30" fillId="5" borderId="7" xfId="0" applyFont="1" applyFill="1" applyBorder="1" applyAlignment="1">
      <alignment horizontal="center" vertical="center" wrapText="1"/>
    </xf>
    <xf numFmtId="4" fontId="40" fillId="3" borderId="62" xfId="0" applyNumberFormat="1" applyFont="1" applyFill="1" applyBorder="1" applyAlignment="1">
      <alignment horizontal="center" vertical="center"/>
    </xf>
    <xf numFmtId="0" fontId="40" fillId="3" borderId="11" xfId="0" applyFont="1" applyFill="1" applyBorder="1" applyAlignment="1">
      <alignment horizontal="center" vertical="center"/>
    </xf>
    <xf numFmtId="0" fontId="40" fillId="3" borderId="12" xfId="0" applyFont="1" applyFill="1" applyBorder="1" applyAlignment="1">
      <alignment horizontal="center" vertical="center"/>
    </xf>
    <xf numFmtId="0" fontId="59" fillId="3" borderId="1" xfId="0" applyFont="1" applyFill="1" applyBorder="1" applyAlignment="1">
      <alignment horizontal="center" vertical="center"/>
    </xf>
    <xf numFmtId="4" fontId="57" fillId="0" borderId="0" xfId="0" applyNumberFormat="1" applyFont="1" applyAlignment="1">
      <alignment horizontal="center" vertical="center"/>
    </xf>
    <xf numFmtId="0" fontId="57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</cellXfs>
  <cellStyles count="47">
    <cellStyle name="Excel Built-in Normal" xfId="4" xr:uid="{00000000-0005-0000-0000-000000000000}"/>
    <cellStyle name="Excel Built-in Normal 2" xfId="10" xr:uid="{00000000-0005-0000-0000-000001000000}"/>
    <cellStyle name="Excel Built-in Normal 3" xfId="28" xr:uid="{00000000-0005-0000-0000-000002000000}"/>
    <cellStyle name="Heading" xfId="3" xr:uid="{00000000-0005-0000-0000-000003000000}"/>
    <cellStyle name="Heading1" xfId="6" xr:uid="{00000000-0005-0000-0000-000004000000}"/>
    <cellStyle name="Result" xfId="7" xr:uid="{00000000-0005-0000-0000-000005000000}"/>
    <cellStyle name="Result2" xfId="8" xr:uid="{00000000-0005-0000-0000-000006000000}"/>
    <cellStyle name="Гиперссылка 2" xfId="25" xr:uid="{00000000-0005-0000-0000-000007000000}"/>
    <cellStyle name="Гиперссылка 3" xfId="46" xr:uid="{00000000-0005-0000-0000-000008000000}"/>
    <cellStyle name="Обычный" xfId="0" builtinId="0"/>
    <cellStyle name="Обычный 10" xfId="29" xr:uid="{00000000-0005-0000-0000-00000A000000}"/>
    <cellStyle name="Обычный 10 2" xfId="20" xr:uid="{00000000-0005-0000-0000-00000B000000}"/>
    <cellStyle name="Обычный 10 3" xfId="17" xr:uid="{00000000-0005-0000-0000-00000C000000}"/>
    <cellStyle name="Обычный 11" xfId="12" xr:uid="{00000000-0005-0000-0000-00000D000000}"/>
    <cellStyle name="Обычный 11 2" xfId="38" xr:uid="{00000000-0005-0000-0000-00000E000000}"/>
    <cellStyle name="Обычный 11 3" xfId="18" xr:uid="{00000000-0005-0000-0000-00000F000000}"/>
    <cellStyle name="Обычный 2" xfId="2" xr:uid="{00000000-0005-0000-0000-000010000000}"/>
    <cellStyle name="Обычный 2 2" xfId="9" xr:uid="{00000000-0005-0000-0000-000011000000}"/>
    <cellStyle name="Обычный 2 2 2" xfId="11" xr:uid="{00000000-0005-0000-0000-000012000000}"/>
    <cellStyle name="Обычный 2 2 3" xfId="27" xr:uid="{00000000-0005-0000-0000-000013000000}"/>
    <cellStyle name="Обычный 2 3" xfId="13" xr:uid="{00000000-0005-0000-0000-000014000000}"/>
    <cellStyle name="Обычный 2 3 2" xfId="32" xr:uid="{00000000-0005-0000-0000-000015000000}"/>
    <cellStyle name="Обычный 2 3 2 2" xfId="43" xr:uid="{00000000-0005-0000-0000-000016000000}"/>
    <cellStyle name="Обычный 2 3 3" xfId="40" xr:uid="{00000000-0005-0000-0000-000017000000}"/>
    <cellStyle name="Обычный 2 4" xfId="35" xr:uid="{00000000-0005-0000-0000-000018000000}"/>
    <cellStyle name="Обычный 3" xfId="1" xr:uid="{00000000-0005-0000-0000-000019000000}"/>
    <cellStyle name="Обычный 3 2" xfId="22" xr:uid="{00000000-0005-0000-0000-00001A000000}"/>
    <cellStyle name="Обычный 3 2 2" xfId="33" xr:uid="{00000000-0005-0000-0000-00001B000000}"/>
    <cellStyle name="Обычный 3 2 2 2" xfId="44" xr:uid="{00000000-0005-0000-0000-00001C000000}"/>
    <cellStyle name="Обычный 3 2 3" xfId="42" xr:uid="{00000000-0005-0000-0000-00001D000000}"/>
    <cellStyle name="Обычный 3 3" xfId="37" xr:uid="{00000000-0005-0000-0000-00001E000000}"/>
    <cellStyle name="Обычный 4" xfId="5" xr:uid="{00000000-0005-0000-0000-00001F000000}"/>
    <cellStyle name="Обычный 4 2" xfId="31" xr:uid="{00000000-0005-0000-0000-000020000000}"/>
    <cellStyle name="Обычный 4 2 2" xfId="34" xr:uid="{00000000-0005-0000-0000-000021000000}"/>
    <cellStyle name="Обычный 4 2 2 2" xfId="45" xr:uid="{00000000-0005-0000-0000-000022000000}"/>
    <cellStyle name="Обычный 4 2 3" xfId="41" xr:uid="{00000000-0005-0000-0000-000023000000}"/>
    <cellStyle name="Обычный 4 3" xfId="39" xr:uid="{00000000-0005-0000-0000-000024000000}"/>
    <cellStyle name="Обычный 4 4" xfId="30" xr:uid="{00000000-0005-0000-0000-000025000000}"/>
    <cellStyle name="Обычный 5" xfId="19" xr:uid="{00000000-0005-0000-0000-000026000000}"/>
    <cellStyle name="Обычный 5 2 2" xfId="24" xr:uid="{00000000-0005-0000-0000-000027000000}"/>
    <cellStyle name="Обычный 5 3" xfId="23" xr:uid="{00000000-0005-0000-0000-000028000000}"/>
    <cellStyle name="Обычный 6" xfId="16" xr:uid="{00000000-0005-0000-0000-000029000000}"/>
    <cellStyle name="Процентный" xfId="15" builtinId="5"/>
    <cellStyle name="Процентный 2" xfId="26" xr:uid="{00000000-0005-0000-0000-00002B000000}"/>
    <cellStyle name="Процентный 2 2" xfId="36" xr:uid="{00000000-0005-0000-0000-00002C000000}"/>
    <cellStyle name="Процентный 4" xfId="21" xr:uid="{00000000-0005-0000-0000-00002D000000}"/>
    <cellStyle name="Финансовый" xfId="14" builtinId="3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theme" Target="theme/theme1.xml"/><Relationship Id="rId8" Type="http://schemas.openxmlformats.org/officeDocument/2006/relationships/externalLink" Target="externalLinks/externalLink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land\Division\&#1060;&#1086;&#1088;&#1084;&#1099;\&#1056;&#1072;&#1089;&#1096;&#1080;&#1092;&#1088;&#1086;&#1074;&#1082;&#1080;\Finished%20breakdowns\Transheet_v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DOCUME~1\owner\LOCALS~1\Temp\Rar$DI00.656\Transheet_v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&#1041;&#1080;&#1079;&#1085;&#1077;&#1089;-&#1087;&#1083;&#1072;&#1085;&#1099;\&#1041;&#1080;&#1079;&#1085;&#1077;&#1089;-&#1087;&#1083;&#1072;&#1085;%202006\6-&#1061;&#1086;&#1083;&#1076;&#1080;&#1085;&#1075;%20&#1041;&#1055;-2006\&#1041;&#1055;%20&#1061;&#1086;&#1083;&#1076;&#1080;&#1085;&#1075;&#1072;%2016.02.06%20&#1089;%20&#1080;&#1079;&#1084;%20&#1059;&#1050;\10-&#1060;&#1069;&#1055;\&#1060;&#1080;&#1085;_&#1087;&#1083;&#1072;&#1085;_2006_&#1059;&#1050;_&#1056;&#1055;&#1040;_&#1091;&#1090;&#1086;&#1095;&#1085;%20(c%20&#1085;&#1086;&#1074;%20&#1076;&#1086;&#1075;.%20&#1091;&#1087;&#1088;%20&#1073;&#1077;&#1079;%20&#1053;-&#1053;%20&#1092;&#1080;&#1083;&#1080;&#1072;&#1083;&#1072;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&#1044;&#1057;&#1043;\&#1052;&#1086;&#1080;%20&#1076;&#1086;&#1082;&#1091;&#1084;&#1077;&#1085;&#1090;&#1099;\_%20&#1042;&#1085;&#1077;&#1096;&#1085;&#1103;&#1103;%20&#1086;&#1090;&#1095;&#1077;&#1090;&#1085;&#1086;&#1089;&#1090;&#1100;\11_01%20&#1053;&#1086;&#1103;&#1073;&#1088;&#1100;\~&#1053;&#1086;&#1103;&#1073;&#1088;&#1100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uclon\DKBFP\&#1041;&#1070;&#1044;&#1046;&#1045;&#1058;%202006\&#1060;&#1080;&#1085;_&#1087;&#1083;&#1072;&#1085;_2006_&#1041;&#1044;&#1056;_&#1056;&#1054;_20.01.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&#1044;&#1057;&#1043;\&#1052;&#1086;&#1080;%20&#1076;&#1086;&#1082;&#1091;&#1084;&#1077;&#1085;&#1090;&#1099;\_%20&#1042;&#1085;&#1077;&#1096;&#1085;&#1103;&#1103;%20&#1086;&#1090;&#1095;&#1077;&#1090;&#1085;&#1086;&#1089;&#1090;&#1100;\10_01%20&#1054;&#1082;&#1090;&#1103;&#1073;&#1088;&#1100;\&#1054;&#1082;&#1090;&#1103;&#1073;&#1088;&#1100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&#1044;&#1057;&#1043;\&#1052;&#1086;&#1080;%20&#1076;&#1086;&#1082;&#1091;&#1084;&#1077;&#1085;&#1090;&#1099;\_%20&#1042;&#1085;&#1077;&#1096;&#1085;&#1103;&#1103;%20&#1086;&#1090;&#1095;&#1077;&#1090;&#1085;&#1086;&#1089;&#1090;&#1100;\2001-11%20&#1053;&#1086;&#1103;&#1073;&#1088;&#1100;\~&#1053;&#1086;&#1103;&#1073;&#1088;&#1100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&#1044;&#1057;&#1043;\&#1052;&#1086;&#1080;%20&#1076;&#1086;&#1082;&#1091;&#1084;&#1077;&#1085;&#1090;&#1099;\_%20&#1042;&#1085;&#1077;&#1096;&#1085;&#1103;&#1103;%20&#1086;&#1090;&#1095;&#1077;&#1090;&#1085;&#1086;&#1089;&#1090;&#1100;\_&#1054;&#1090;&#1095;&#1077;&#1090;&#1085;&#1086;&#1089;&#1090;&#1100;%20&#1089;&#1077;&#1090;\&#1060;&#1086;&#1088;&#1084;&#1099;%20&#1086;&#1090;&#1095;&#1077;&#1090;&#1085;&#1086;&#1089;&#1090;&#1100;%20&#1056;&#1055;&#1040;%20&#1085;&#1072;%20&#1086;&#1082;&#1090;&#1103;&#1073;&#1088;&#1100;%20(&#1076;&#1083;&#1103;%20&#1060;&#1080;&#1085;&#1041;&#1091;&#1093;)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ANNET\&#1086;&#1090;%20&#1040;&#1085;&#1080;\&#1041;&#1044;&#1056;-&#1054;&#1040;&#1054;%20%20&#1042;&#1069;&#1057;%202%202008%20&#1075;&#1086;&#1076;%20&#1085;&#1072;%2024.11.08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_%20&#1054;&#1090;&#1095;&#1077;&#1090;&#1085;&#1086;&#1089;&#1090;&#1100;%20&#1056;&#1055;&#1040;\2002-03%20&#1052;&#1072;&#1088;&#1090;\~&#1057;&#1077;&#1085;&#1090;&#1103;&#1073;&#1088;&#1100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_%20&#1054;&#1090;&#1095;&#1077;&#1090;&#1085;&#1086;&#1089;&#1090;&#1100;%20&#1056;&#1055;&#1040;\2002-03%20&#1052;&#1072;&#1088;&#1090;\TMP\&#1054;&#1082;&#1090;&#1103;&#1073;&#1088;&#1100;%20(&#1087;&#1083;&#1072;&#1085;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uclon\DKBFP\&#1041;&#1070;&#1044;&#1046;&#1045;&#1058;%202006\&#1041;&#1080;&#1079;&#1085;&#1077;&#1089;-&#1087;&#1083;&#1072;&#1085;_2006\&#1060;&#1080;&#1085;_&#1087;&#1083;&#1072;&#1085;_2006_&#1059;&#1050;_&#1056;&#1055;&#1040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DUARD\FOR-ALL\&#1052;&#1086;&#1080;%20&#1076;&#1086;&#1082;&#1091;&#1084;&#1077;&#1085;&#1090;&#1099;%20&#1085;&#1072;%20&#1089;&#1077;&#1088;&#1074;&#1077;&#1088;&#1077;\1999%20&#1075;\&#1040;&#1085;&#1072;&#1083;&#1080;&#1079;%20%20&#1079;&#1072;%20%20&#1075;&#1086;&#1076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DUARD\FOR-ALL\&#1052;&#1086;&#1080;%20&#1076;&#1086;&#1082;&#1091;&#1084;&#1077;&#1085;&#1090;&#1099;%20&#1085;&#1072;%20&#1089;&#1077;&#1088;&#1074;&#1077;&#1088;&#1077;\1999%20&#1075;\&#1040;&#1085;&#1072;&#1083;&#1080;&#1079;%201%20&#1087;&#1086;&#1083;&#1091;&#1075;&#1086;&#1076;&#1080;&#1103;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_%20&#1054;&#1090;&#1095;&#1077;&#1090;&#1085;&#1086;&#1089;&#1090;&#1100;%20&#1056;&#1055;&#1040;\2002-03%20&#1052;&#1072;&#1088;&#1090;\_&#1044;&#1086;&#1082;&#1091;&#1084;&#1077;&#1085;&#1090;&#1099;%20&#1056;&#1048;\_&#1087;&#1086;%20&#1056;&#1091;&#1089;&#1089;&#1082;&#1086;&#1084;&#1091;%20&#1072;&#1074;&#1090;&#1086;&#1073;&#1091;&#1089;&#1091;\_&#1054;&#1090;&#1095;&#1077;&#1090;&#1099;\08_&#1040;&#1074;&#1075;&#1091;&#1089;&#1090;\~&#1040;&#1074;&#1075;&#1091;&#1089;&#1090;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DUARD\users\&#1044;&#1083;&#1103;%20&#1086;&#1073;&#1084;&#1077;&#1085;&#1072;%20&#1074;%20&#1055;&#1041;&#1059;\&#1040;&#1085;&#1072;&#1083;&#1080;&#1079;\&#1057;&#1084;&#1077;&#1090;&#1099;%20%20&#1085;&#1072;&#1082;&#1083;&#1072;&#1076;&#1085;&#1099;&#1093;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uclon\DKBFP\&#1041;&#1070;&#1044;&#1046;&#1045;&#1058;%202006\&#1041;&#1080;&#1079;&#1085;&#1077;&#1089;-&#1087;&#1083;&#1072;&#1085;_2006\&#1060;&#1080;&#1085;_&#1087;&#1083;&#1072;&#1085;_2006_&#1059;&#1050;_&#1056;&#1055;&#1040;-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&#1044;&#1057;&#1043;\&#1052;&#1086;&#1080;%20&#1076;&#1086;&#1082;&#1091;&#1084;&#1077;&#1085;&#1090;&#1099;\_%20&#1042;&#1085;&#1077;&#1096;&#1085;&#1103;&#1103;%20&#1086;&#1090;&#1095;&#1077;&#1090;&#1085;&#1086;&#1089;&#1090;&#1100;\09_01%20&#1057;&#1077;&#1085;&#1090;&#1103;&#1073;&#1088;&#1100;\~&#1057;&#1077;&#1085;&#1090;&#1103;&#1073;&#1088;&#1100;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52;&#1086;&#1080;%20&#1076;&#1086;&#1082;&#1091;&#1084;&#1077;&#1085;&#1090;&#1099;\&#1044;&#1057;&#1043;\_&#1044;&#1086;&#1082;&#1091;&#1084;&#1077;&#1085;&#1090;&#1099;%20&#1056;&#1048;\_&#1087;&#1086;%20&#1056;&#1091;&#1089;&#1089;&#1082;&#1086;&#1084;&#1091;%20&#1072;&#1074;&#1090;&#1086;&#1073;&#1091;&#1089;&#1091;\_&#1054;&#1090;&#1095;&#1077;&#1090;&#1099;\&#1040;&#1074;&#1075;&#1091;&#1089;&#1090;\~&#1040;&#1074;&#1075;&#1091;&#1089;&#1090;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da-image\department\&#1040;&#1085;&#1085;&#1072;%20&#1057;&#1072;&#1092;&#1086;&#1085;&#1086;&#1074;&#1072;\&#1055;&#1083;&#1072;&#1085;%202010\&#1055;&#1083;&#1072;&#1085;%202010\&#1052;&#1072;&#1081;\&#1041;&#1044;&#1056;-&#1054;&#1040;&#1054;%20%20&#1042;&#1069;&#1057;%202009%20&#1075;&#1086;&#1076;%20&#1085;&#1072;%2029.05.09%20&#1089;&#1074;&#1077;&#1076;&#1077;&#1085;&#1085;&#1099;&#1081;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dk7\c_k7\&#1052;&#1086;&#1080;%20&#1076;&#1086;&#1082;&#1091;&#1084;&#1077;&#1085;&#1090;&#1099;\&#1052;&#1072;&#1084;&#1080;&#1085;&#1072;%20&#1054;.&#1042;\&#1054;&#1090;&#1095;&#1077;&#1090;&#1099;%20&#1056;&#1091;&#1089;&#1087;&#1088;&#1086;&#1084;&#1072;&#1074;&#1090;&#1086;\&#1040;&#1074;&#1075;&#1091;&#1089;&#1090;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icova\&#1056;&#1099;&#1082;&#1086;&#1074;&#1072;\Documents%20and%20Settings\Andrey\My%20Documents\2003\&#1055;&#1051;&#1040;&#1053;\&#1055;&#1083;&#1072;&#1085;%20&#1084;&#1072;&#1088;&#1090;%20030303\&#1058;&#1086;&#1088;&#1075;&#1086;&#1074;&#1099;&#1077;%20&#1076;&#1086;&#1084;&#1072;\&#1055;&#1083;&#1072;&#1085;%20&#1041;&#1080;&#1079;&#1085;&#1077;&#1089;%20&#1084;&#1072;&#1088;&#1090;%20139%20-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"/>
      <sheetName val="ОСВ"/>
      <sheetName val="Трансф"/>
      <sheetName val="Корректировки"/>
      <sheetName val="Проверка"/>
      <sheetName val="Деб_КС"/>
      <sheetName val="Деб_ДС"/>
      <sheetName val="Кред"/>
      <sheetName val="Лизинг"/>
      <sheetName val="Векселя"/>
      <sheetName val="Выручка"/>
      <sheetName val="Сч84"/>
      <sheetName val="Сч91"/>
      <sheetName val="Сч99"/>
      <sheetName val="Данные"/>
      <sheetName val="Ф2_1_Бюджет_доходов_и_расходов"/>
      <sheetName val="КЗ"/>
      <sheetName val="Share Price 2002"/>
      <sheetName val="Transheet_v2"/>
      <sheetName val="БДДС month (ф)"/>
      <sheetName val="БДДС month (п)"/>
      <sheetName val="отгрузка"/>
      <sheetName val="DB2002"/>
      <sheetName val="Info_14"/>
      <sheetName val="БДР ф 1_5 "/>
      <sheetName val="PL"/>
      <sheetName val="Balance "/>
      <sheetName val="млн.руб."/>
      <sheetName val="P&amp;L"/>
      <sheetName val="Budget 2 2014 AV 3.3 (2)"/>
      <sheetName val="IC-OTHER"/>
      <sheetName val="#REF"/>
      <sheetName val="CD-실적"/>
      <sheetName val="Классификатор"/>
      <sheetName val="Share_Price_2002"/>
      <sheetName val="БДДС_month_(ф)"/>
      <sheetName val="БДДС_month_(п)"/>
      <sheetName val="БДР_ф_1_5_"/>
      <sheetName val="Balance_"/>
      <sheetName val="млн_руб_"/>
      <sheetName val="Budget_2_2014_AV_3_3_(2)"/>
      <sheetName val="Лист3"/>
      <sheetName val="Tabelle Rückmontagen"/>
      <sheetName val="Карта распределения"/>
    </sheetNames>
    <sheetDataSet>
      <sheetData sheetId="0">
        <row r="6">
          <cell r="D6">
            <v>37986</v>
          </cell>
        </row>
      </sheetData>
      <sheetData sheetId="1" refreshError="1">
        <row r="6">
          <cell r="D6">
            <v>37986</v>
          </cell>
        </row>
        <row r="7">
          <cell r="C7" t="str">
            <v>для расчетов</v>
          </cell>
          <cell r="J7" t="str">
            <v>Остаток на</v>
          </cell>
        </row>
        <row r="8">
          <cell r="J8">
            <v>37986</v>
          </cell>
        </row>
        <row r="9">
          <cell r="C9">
            <v>1101010</v>
          </cell>
        </row>
        <row r="10">
          <cell r="C10">
            <v>1101021</v>
          </cell>
        </row>
        <row r="11">
          <cell r="C11">
            <v>1109043</v>
          </cell>
        </row>
        <row r="12">
          <cell r="C12" t="e">
            <v>#N/A</v>
          </cell>
        </row>
        <row r="13">
          <cell r="C13" t="e">
            <v>#N/A</v>
          </cell>
        </row>
        <row r="14">
          <cell r="C14" t="e">
            <v>#N/A</v>
          </cell>
        </row>
        <row r="15">
          <cell r="C15" t="e">
            <v>#N/A</v>
          </cell>
        </row>
        <row r="16">
          <cell r="C16" t="e">
            <v>#N/A</v>
          </cell>
        </row>
        <row r="17">
          <cell r="C17" t="e">
            <v>#N/A</v>
          </cell>
        </row>
        <row r="18">
          <cell r="C18" t="e">
            <v>#N/A</v>
          </cell>
        </row>
        <row r="19">
          <cell r="C19" t="e">
            <v>#N/A</v>
          </cell>
        </row>
        <row r="20">
          <cell r="C20" t="e">
            <v>#N/A</v>
          </cell>
        </row>
        <row r="21">
          <cell r="C21" t="e">
            <v>#N/A</v>
          </cell>
        </row>
        <row r="22">
          <cell r="C22" t="e">
            <v>#N/A</v>
          </cell>
        </row>
        <row r="23">
          <cell r="C23" t="e">
            <v>#N/A</v>
          </cell>
        </row>
        <row r="24">
          <cell r="C24" t="e">
            <v>#N/A</v>
          </cell>
        </row>
        <row r="25">
          <cell r="C25" t="e">
            <v>#N/A</v>
          </cell>
        </row>
        <row r="26">
          <cell r="C26" t="e">
            <v>#N/A</v>
          </cell>
        </row>
        <row r="27">
          <cell r="C27" t="e">
            <v>#N/A</v>
          </cell>
        </row>
        <row r="28">
          <cell r="C28" t="e">
            <v>#N/A</v>
          </cell>
        </row>
        <row r="29">
          <cell r="C29" t="e">
            <v>#N/A</v>
          </cell>
        </row>
        <row r="30">
          <cell r="C30" t="e">
            <v>#N/A</v>
          </cell>
        </row>
        <row r="31">
          <cell r="C31" t="e">
            <v>#N/A</v>
          </cell>
        </row>
        <row r="32">
          <cell r="C32" t="e">
            <v>#N/A</v>
          </cell>
        </row>
        <row r="33">
          <cell r="C33" t="e">
            <v>#N/A</v>
          </cell>
        </row>
        <row r="34">
          <cell r="C34" t="e">
            <v>#N/A</v>
          </cell>
        </row>
        <row r="35">
          <cell r="C35" t="e">
            <v>#N/A</v>
          </cell>
        </row>
        <row r="36">
          <cell r="C36" t="e">
            <v>#N/A</v>
          </cell>
        </row>
        <row r="37">
          <cell r="C37" t="e">
            <v>#N/A</v>
          </cell>
        </row>
        <row r="38">
          <cell r="C38" t="e">
            <v>#N/A</v>
          </cell>
        </row>
        <row r="39">
          <cell r="C39" t="e">
            <v>#N/A</v>
          </cell>
        </row>
        <row r="40">
          <cell r="C40" t="e">
            <v>#N/A</v>
          </cell>
        </row>
        <row r="41">
          <cell r="C41" t="e">
            <v>#N/A</v>
          </cell>
        </row>
        <row r="42">
          <cell r="C42" t="e">
            <v>#N/A</v>
          </cell>
        </row>
        <row r="43">
          <cell r="C43" t="e">
            <v>#N/A</v>
          </cell>
        </row>
        <row r="44">
          <cell r="C44" t="e">
            <v>#N/A</v>
          </cell>
        </row>
        <row r="45">
          <cell r="C45" t="e">
            <v>#N/A</v>
          </cell>
        </row>
        <row r="46">
          <cell r="C46" t="e">
            <v>#N/A</v>
          </cell>
        </row>
        <row r="47">
          <cell r="C47" t="e">
            <v>#N/A</v>
          </cell>
        </row>
        <row r="48">
          <cell r="C48" t="e">
            <v>#N/A</v>
          </cell>
        </row>
        <row r="49">
          <cell r="C49" t="e">
            <v>#N/A</v>
          </cell>
        </row>
        <row r="50">
          <cell r="C50" t="e">
            <v>#N/A</v>
          </cell>
        </row>
        <row r="51">
          <cell r="C51" t="e">
            <v>#N/A</v>
          </cell>
        </row>
        <row r="52">
          <cell r="C52" t="e">
            <v>#N/A</v>
          </cell>
        </row>
        <row r="53">
          <cell r="C53" t="e">
            <v>#N/A</v>
          </cell>
        </row>
        <row r="54">
          <cell r="C54" t="e">
            <v>#N/A</v>
          </cell>
        </row>
        <row r="55">
          <cell r="C55" t="e">
            <v>#N/A</v>
          </cell>
        </row>
        <row r="56">
          <cell r="C56" t="e">
            <v>#N/A</v>
          </cell>
        </row>
        <row r="57">
          <cell r="C57" t="e">
            <v>#N/A</v>
          </cell>
        </row>
        <row r="58">
          <cell r="C58" t="e">
            <v>#N/A</v>
          </cell>
        </row>
        <row r="59">
          <cell r="C59" t="e">
            <v>#N/A</v>
          </cell>
        </row>
        <row r="60">
          <cell r="C60" t="e">
            <v>#N/A</v>
          </cell>
        </row>
        <row r="61">
          <cell r="C61" t="e">
            <v>#N/A</v>
          </cell>
        </row>
        <row r="62">
          <cell r="C62" t="e">
            <v>#N/A</v>
          </cell>
        </row>
        <row r="63">
          <cell r="C63" t="e">
            <v>#N/A</v>
          </cell>
        </row>
        <row r="64">
          <cell r="C64" t="e">
            <v>#N/A</v>
          </cell>
        </row>
        <row r="65">
          <cell r="C65" t="e">
            <v>#N/A</v>
          </cell>
        </row>
        <row r="66">
          <cell r="C66" t="e">
            <v>#N/A</v>
          </cell>
        </row>
        <row r="67">
          <cell r="C67" t="e">
            <v>#N/A</v>
          </cell>
        </row>
        <row r="68">
          <cell r="C68" t="e">
            <v>#N/A</v>
          </cell>
        </row>
        <row r="69">
          <cell r="C69" t="e">
            <v>#N/A</v>
          </cell>
        </row>
        <row r="70">
          <cell r="C70" t="e">
            <v>#N/A</v>
          </cell>
        </row>
        <row r="71">
          <cell r="C71" t="e">
            <v>#N/A</v>
          </cell>
        </row>
        <row r="72">
          <cell r="C72" t="e">
            <v>#N/A</v>
          </cell>
        </row>
        <row r="73">
          <cell r="C73" t="e">
            <v>#N/A</v>
          </cell>
        </row>
        <row r="74">
          <cell r="C74" t="e">
            <v>#N/A</v>
          </cell>
        </row>
        <row r="75">
          <cell r="C75" t="e">
            <v>#N/A</v>
          </cell>
        </row>
        <row r="76">
          <cell r="C76" t="e">
            <v>#N/A</v>
          </cell>
        </row>
        <row r="77">
          <cell r="C77" t="e">
            <v>#N/A</v>
          </cell>
        </row>
        <row r="78">
          <cell r="C78" t="e">
            <v>#N/A</v>
          </cell>
        </row>
        <row r="79">
          <cell r="C79" t="e">
            <v>#N/A</v>
          </cell>
        </row>
        <row r="80">
          <cell r="C80" t="e">
            <v>#N/A</v>
          </cell>
        </row>
        <row r="81">
          <cell r="C81" t="e">
            <v>#N/A</v>
          </cell>
        </row>
        <row r="82">
          <cell r="C82" t="e">
            <v>#N/A</v>
          </cell>
        </row>
        <row r="83">
          <cell r="C83" t="e">
            <v>#N/A</v>
          </cell>
        </row>
        <row r="84">
          <cell r="C84" t="e">
            <v>#N/A</v>
          </cell>
        </row>
        <row r="85">
          <cell r="C85" t="e">
            <v>#N/A</v>
          </cell>
        </row>
        <row r="86">
          <cell r="C86" t="e">
            <v>#N/A</v>
          </cell>
        </row>
        <row r="87">
          <cell r="C87" t="e">
            <v>#N/A</v>
          </cell>
        </row>
        <row r="88">
          <cell r="C88" t="e">
            <v>#N/A</v>
          </cell>
        </row>
        <row r="89">
          <cell r="C89" t="e">
            <v>#N/A</v>
          </cell>
        </row>
        <row r="90">
          <cell r="C90" t="e">
            <v>#N/A</v>
          </cell>
        </row>
        <row r="91">
          <cell r="C91" t="e">
            <v>#N/A</v>
          </cell>
        </row>
        <row r="92">
          <cell r="C92" t="e">
            <v>#N/A</v>
          </cell>
        </row>
        <row r="93">
          <cell r="C93" t="e">
            <v>#N/A</v>
          </cell>
        </row>
        <row r="94">
          <cell r="C94" t="e">
            <v>#N/A</v>
          </cell>
        </row>
        <row r="95">
          <cell r="C95" t="e">
            <v>#N/A</v>
          </cell>
        </row>
        <row r="96">
          <cell r="C96" t="e">
            <v>#N/A</v>
          </cell>
        </row>
        <row r="97">
          <cell r="C97" t="e">
            <v>#N/A</v>
          </cell>
        </row>
        <row r="98">
          <cell r="C98" t="e">
            <v>#N/A</v>
          </cell>
        </row>
        <row r="99">
          <cell r="C99" t="e">
            <v>#N/A</v>
          </cell>
        </row>
        <row r="100">
          <cell r="C100" t="e">
            <v>#N/A</v>
          </cell>
        </row>
        <row r="101">
          <cell r="C101" t="e">
            <v>#N/A</v>
          </cell>
        </row>
        <row r="102">
          <cell r="C102" t="e">
            <v>#N/A</v>
          </cell>
        </row>
        <row r="103">
          <cell r="C103" t="e">
            <v>#N/A</v>
          </cell>
        </row>
        <row r="104">
          <cell r="C104" t="e">
            <v>#N/A</v>
          </cell>
        </row>
        <row r="105">
          <cell r="C105" t="e">
            <v>#N/A</v>
          </cell>
        </row>
        <row r="106">
          <cell r="C106" t="e">
            <v>#N/A</v>
          </cell>
        </row>
        <row r="107">
          <cell r="C107" t="e">
            <v>#N/A</v>
          </cell>
        </row>
        <row r="108">
          <cell r="C108" t="e">
            <v>#N/A</v>
          </cell>
        </row>
        <row r="109">
          <cell r="C109" t="e">
            <v>#N/A</v>
          </cell>
        </row>
        <row r="110">
          <cell r="C110" t="e">
            <v>#N/A</v>
          </cell>
        </row>
        <row r="111">
          <cell r="C111" t="e">
            <v>#N/A</v>
          </cell>
        </row>
        <row r="112">
          <cell r="C112" t="e">
            <v>#N/A</v>
          </cell>
        </row>
        <row r="113">
          <cell r="C113" t="e">
            <v>#N/A</v>
          </cell>
        </row>
        <row r="114">
          <cell r="C114" t="e">
            <v>#N/A</v>
          </cell>
        </row>
        <row r="115">
          <cell r="C115" t="e">
            <v>#N/A</v>
          </cell>
        </row>
        <row r="116">
          <cell r="C116" t="e">
            <v>#N/A</v>
          </cell>
        </row>
        <row r="117">
          <cell r="C117" t="e">
            <v>#N/A</v>
          </cell>
        </row>
        <row r="118">
          <cell r="C118" t="e">
            <v>#N/A</v>
          </cell>
        </row>
        <row r="119">
          <cell r="C119" t="e">
            <v>#N/A</v>
          </cell>
        </row>
        <row r="120">
          <cell r="C120" t="e">
            <v>#N/A</v>
          </cell>
        </row>
        <row r="121">
          <cell r="C121" t="e">
            <v>#N/A</v>
          </cell>
        </row>
        <row r="122">
          <cell r="C122" t="e">
            <v>#N/A</v>
          </cell>
        </row>
        <row r="123">
          <cell r="C123" t="e">
            <v>#N/A</v>
          </cell>
        </row>
        <row r="124">
          <cell r="C124" t="e">
            <v>#N/A</v>
          </cell>
        </row>
        <row r="125">
          <cell r="C125" t="e">
            <v>#N/A</v>
          </cell>
        </row>
        <row r="126">
          <cell r="C126" t="e">
            <v>#N/A</v>
          </cell>
        </row>
        <row r="127">
          <cell r="C127" t="e">
            <v>#N/A</v>
          </cell>
        </row>
        <row r="128">
          <cell r="C128" t="e">
            <v>#N/A</v>
          </cell>
        </row>
        <row r="129">
          <cell r="C129" t="e">
            <v>#N/A</v>
          </cell>
        </row>
        <row r="130">
          <cell r="C130" t="e">
            <v>#N/A</v>
          </cell>
        </row>
        <row r="131">
          <cell r="C131" t="e">
            <v>#N/A</v>
          </cell>
        </row>
        <row r="132">
          <cell r="C132" t="e">
            <v>#N/A</v>
          </cell>
        </row>
        <row r="133">
          <cell r="C133" t="e">
            <v>#N/A</v>
          </cell>
        </row>
        <row r="134">
          <cell r="C134" t="e">
            <v>#N/A</v>
          </cell>
        </row>
        <row r="135">
          <cell r="C135" t="e">
            <v>#N/A</v>
          </cell>
        </row>
        <row r="136">
          <cell r="C136" t="e">
            <v>#N/A</v>
          </cell>
        </row>
        <row r="137">
          <cell r="C137" t="e">
            <v>#N/A</v>
          </cell>
        </row>
        <row r="138">
          <cell r="C138" t="e">
            <v>#N/A</v>
          </cell>
        </row>
        <row r="139">
          <cell r="C139" t="e">
            <v>#N/A</v>
          </cell>
        </row>
        <row r="140">
          <cell r="C140" t="e">
            <v>#N/A</v>
          </cell>
        </row>
        <row r="141">
          <cell r="C141" t="e">
            <v>#N/A</v>
          </cell>
        </row>
        <row r="142">
          <cell r="C142" t="e">
            <v>#N/A</v>
          </cell>
        </row>
        <row r="143">
          <cell r="C143" t="e">
            <v>#N/A</v>
          </cell>
        </row>
        <row r="144">
          <cell r="C144" t="e">
            <v>#N/A</v>
          </cell>
        </row>
        <row r="145">
          <cell r="C145" t="e">
            <v>#N/A</v>
          </cell>
        </row>
        <row r="146">
          <cell r="C146" t="e">
            <v>#N/A</v>
          </cell>
        </row>
        <row r="147">
          <cell r="C147" t="e">
            <v>#N/A</v>
          </cell>
        </row>
        <row r="148">
          <cell r="C148" t="e">
            <v>#N/A</v>
          </cell>
        </row>
        <row r="149">
          <cell r="C149" t="e">
            <v>#N/A</v>
          </cell>
        </row>
        <row r="150">
          <cell r="C150" t="e">
            <v>#N/A</v>
          </cell>
        </row>
        <row r="151">
          <cell r="C151" t="e">
            <v>#N/A</v>
          </cell>
        </row>
        <row r="152">
          <cell r="C152" t="e">
            <v>#N/A</v>
          </cell>
        </row>
        <row r="153">
          <cell r="C153" t="e">
            <v>#N/A</v>
          </cell>
        </row>
        <row r="154">
          <cell r="C154" t="e">
            <v>#N/A</v>
          </cell>
        </row>
        <row r="155">
          <cell r="C155" t="e">
            <v>#N/A</v>
          </cell>
        </row>
        <row r="156">
          <cell r="C156" t="e">
            <v>#N/A</v>
          </cell>
        </row>
        <row r="157">
          <cell r="C157" t="e">
            <v>#N/A</v>
          </cell>
        </row>
        <row r="158">
          <cell r="C158" t="e">
            <v>#N/A</v>
          </cell>
        </row>
        <row r="159">
          <cell r="C159" t="e">
            <v>#N/A</v>
          </cell>
        </row>
        <row r="160">
          <cell r="C160" t="e">
            <v>#N/A</v>
          </cell>
        </row>
        <row r="161">
          <cell r="C161" t="e">
            <v>#N/A</v>
          </cell>
        </row>
        <row r="162">
          <cell r="C162" t="e">
            <v>#N/A</v>
          </cell>
        </row>
        <row r="163">
          <cell r="C163" t="e">
            <v>#N/A</v>
          </cell>
        </row>
        <row r="164">
          <cell r="C164" t="e">
            <v>#N/A</v>
          </cell>
        </row>
        <row r="165">
          <cell r="C165" t="e">
            <v>#N/A</v>
          </cell>
        </row>
        <row r="166">
          <cell r="C166" t="e">
            <v>#N/A</v>
          </cell>
        </row>
        <row r="167">
          <cell r="C167" t="e">
            <v>#N/A</v>
          </cell>
        </row>
        <row r="168">
          <cell r="C168" t="e">
            <v>#N/A</v>
          </cell>
        </row>
        <row r="169">
          <cell r="C169" t="e">
            <v>#N/A</v>
          </cell>
        </row>
        <row r="170">
          <cell r="C170" t="e">
            <v>#N/A</v>
          </cell>
        </row>
        <row r="171">
          <cell r="C171" t="e">
            <v>#N/A</v>
          </cell>
        </row>
        <row r="172">
          <cell r="C172" t="e">
            <v>#N/A</v>
          </cell>
        </row>
        <row r="173">
          <cell r="C173" t="e">
            <v>#N/A</v>
          </cell>
        </row>
        <row r="174">
          <cell r="C174" t="e">
            <v>#N/A</v>
          </cell>
        </row>
        <row r="175">
          <cell r="C175" t="e">
            <v>#N/A</v>
          </cell>
        </row>
        <row r="176">
          <cell r="C176" t="e">
            <v>#N/A</v>
          </cell>
        </row>
        <row r="177">
          <cell r="C177" t="e">
            <v>#N/A</v>
          </cell>
        </row>
        <row r="178">
          <cell r="C178" t="e">
            <v>#N/A</v>
          </cell>
        </row>
        <row r="179">
          <cell r="C179" t="e">
            <v>#N/A</v>
          </cell>
        </row>
        <row r="180">
          <cell r="C180" t="e">
            <v>#N/A</v>
          </cell>
        </row>
        <row r="181">
          <cell r="C181" t="e">
            <v>#N/A</v>
          </cell>
        </row>
        <row r="182">
          <cell r="C182" t="e">
            <v>#N/A</v>
          </cell>
        </row>
        <row r="183">
          <cell r="C183" t="e">
            <v>#N/A</v>
          </cell>
        </row>
        <row r="184">
          <cell r="C184" t="e">
            <v>#N/A</v>
          </cell>
        </row>
        <row r="185">
          <cell r="C185" t="e">
            <v>#N/A</v>
          </cell>
        </row>
        <row r="186">
          <cell r="C186" t="e">
            <v>#N/A</v>
          </cell>
        </row>
        <row r="187">
          <cell r="C187" t="e">
            <v>#N/A</v>
          </cell>
        </row>
        <row r="188">
          <cell r="C188" t="e">
            <v>#N/A</v>
          </cell>
        </row>
        <row r="189">
          <cell r="C189" t="e">
            <v>#N/A</v>
          </cell>
        </row>
        <row r="190">
          <cell r="C190" t="e">
            <v>#N/A</v>
          </cell>
        </row>
        <row r="191">
          <cell r="C191" t="e">
            <v>#N/A</v>
          </cell>
        </row>
        <row r="192">
          <cell r="C192" t="e">
            <v>#N/A</v>
          </cell>
        </row>
        <row r="193">
          <cell r="C193" t="e">
            <v>#N/A</v>
          </cell>
        </row>
        <row r="194">
          <cell r="C194" t="e">
            <v>#N/A</v>
          </cell>
        </row>
        <row r="195">
          <cell r="C195" t="e">
            <v>#N/A</v>
          </cell>
        </row>
        <row r="196">
          <cell r="C196" t="e">
            <v>#N/A</v>
          </cell>
        </row>
        <row r="197">
          <cell r="C197" t="e">
            <v>#N/A</v>
          </cell>
        </row>
        <row r="198">
          <cell r="C198" t="e">
            <v>#N/A</v>
          </cell>
        </row>
        <row r="199">
          <cell r="C199" t="e">
            <v>#N/A</v>
          </cell>
        </row>
        <row r="200">
          <cell r="C200" t="e">
            <v>#N/A</v>
          </cell>
        </row>
        <row r="201">
          <cell r="C201" t="e">
            <v>#N/A</v>
          </cell>
        </row>
        <row r="202">
          <cell r="C202" t="e">
            <v>#N/A</v>
          </cell>
        </row>
        <row r="203">
          <cell r="C203" t="e">
            <v>#N/A</v>
          </cell>
        </row>
        <row r="204">
          <cell r="C204" t="e">
            <v>#N/A</v>
          </cell>
        </row>
        <row r="205">
          <cell r="C205" t="e">
            <v>#N/A</v>
          </cell>
        </row>
        <row r="206">
          <cell r="C206" t="e">
            <v>#N/A</v>
          </cell>
        </row>
        <row r="207">
          <cell r="C207" t="e">
            <v>#N/A</v>
          </cell>
        </row>
        <row r="208">
          <cell r="C208" t="e">
            <v>#N/A</v>
          </cell>
        </row>
        <row r="209">
          <cell r="C209" t="e">
            <v>#N/A</v>
          </cell>
        </row>
        <row r="210">
          <cell r="C210" t="e">
            <v>#N/A</v>
          </cell>
        </row>
        <row r="211">
          <cell r="C211" t="e">
            <v>#N/A</v>
          </cell>
        </row>
        <row r="212">
          <cell r="C212" t="e">
            <v>#N/A</v>
          </cell>
        </row>
        <row r="213">
          <cell r="C213" t="e">
            <v>#N/A</v>
          </cell>
        </row>
        <row r="214">
          <cell r="C214" t="e">
            <v>#N/A</v>
          </cell>
        </row>
        <row r="215">
          <cell r="C215" t="e">
            <v>#N/A</v>
          </cell>
        </row>
        <row r="216">
          <cell r="C216" t="e">
            <v>#N/A</v>
          </cell>
        </row>
        <row r="217">
          <cell r="C217" t="e">
            <v>#N/A</v>
          </cell>
        </row>
        <row r="218">
          <cell r="C218" t="e">
            <v>#N/A</v>
          </cell>
        </row>
        <row r="219">
          <cell r="C219" t="e">
            <v>#N/A</v>
          </cell>
        </row>
        <row r="220">
          <cell r="C220" t="e">
            <v>#N/A</v>
          </cell>
        </row>
        <row r="221">
          <cell r="C221" t="e">
            <v>#N/A</v>
          </cell>
        </row>
        <row r="222">
          <cell r="C222" t="e">
            <v>#N/A</v>
          </cell>
        </row>
        <row r="223">
          <cell r="C223" t="e">
            <v>#N/A</v>
          </cell>
        </row>
        <row r="224">
          <cell r="C224" t="e">
            <v>#N/A</v>
          </cell>
        </row>
        <row r="225">
          <cell r="C225" t="e">
            <v>#N/A</v>
          </cell>
        </row>
        <row r="226">
          <cell r="C226" t="e">
            <v>#N/A</v>
          </cell>
        </row>
        <row r="227">
          <cell r="C227" t="e">
            <v>#N/A</v>
          </cell>
        </row>
        <row r="228">
          <cell r="C228" t="e">
            <v>#N/A</v>
          </cell>
        </row>
        <row r="229">
          <cell r="C229" t="e">
            <v>#N/A</v>
          </cell>
        </row>
        <row r="230">
          <cell r="C230" t="e">
            <v>#N/A</v>
          </cell>
        </row>
        <row r="231">
          <cell r="C231" t="e">
            <v>#N/A</v>
          </cell>
        </row>
        <row r="232">
          <cell r="C232" t="e">
            <v>#N/A</v>
          </cell>
        </row>
        <row r="233">
          <cell r="C233" t="e">
            <v>#N/A</v>
          </cell>
        </row>
        <row r="234">
          <cell r="C234" t="e">
            <v>#N/A</v>
          </cell>
        </row>
        <row r="235">
          <cell r="C235" t="e">
            <v>#N/A</v>
          </cell>
        </row>
        <row r="236">
          <cell r="C236" t="e">
            <v>#N/A</v>
          </cell>
        </row>
        <row r="237">
          <cell r="C237" t="e">
            <v>#N/A</v>
          </cell>
        </row>
        <row r="238">
          <cell r="C238" t="e">
            <v>#N/A</v>
          </cell>
        </row>
        <row r="239">
          <cell r="C239" t="e">
            <v>#N/A</v>
          </cell>
        </row>
        <row r="240">
          <cell r="C240" t="e">
            <v>#N/A</v>
          </cell>
        </row>
        <row r="241">
          <cell r="C241" t="e">
            <v>#N/A</v>
          </cell>
        </row>
        <row r="242">
          <cell r="C242" t="e">
            <v>#N/A</v>
          </cell>
        </row>
        <row r="243">
          <cell r="C243" t="e">
            <v>#N/A</v>
          </cell>
        </row>
        <row r="244">
          <cell r="C244" t="e">
            <v>#N/A</v>
          </cell>
        </row>
        <row r="245">
          <cell r="C245" t="e">
            <v>#N/A</v>
          </cell>
        </row>
        <row r="246">
          <cell r="C246" t="e">
            <v>#N/A</v>
          </cell>
        </row>
        <row r="247">
          <cell r="C247" t="e">
            <v>#N/A</v>
          </cell>
        </row>
        <row r="248">
          <cell r="C248" t="e">
            <v>#N/A</v>
          </cell>
        </row>
        <row r="249">
          <cell r="C249" t="e">
            <v>#N/A</v>
          </cell>
        </row>
        <row r="250">
          <cell r="C250" t="e">
            <v>#N/A</v>
          </cell>
        </row>
        <row r="251">
          <cell r="C251" t="e">
            <v>#N/A</v>
          </cell>
        </row>
        <row r="252">
          <cell r="C252" t="e">
            <v>#N/A</v>
          </cell>
        </row>
        <row r="253">
          <cell r="C253" t="e">
            <v>#N/A</v>
          </cell>
        </row>
        <row r="254">
          <cell r="C254" t="e">
            <v>#N/A</v>
          </cell>
        </row>
        <row r="255">
          <cell r="C255" t="e">
            <v>#N/A</v>
          </cell>
        </row>
        <row r="256">
          <cell r="C256" t="e">
            <v>#N/A</v>
          </cell>
        </row>
        <row r="257">
          <cell r="C257" t="e">
            <v>#N/A</v>
          </cell>
        </row>
        <row r="258">
          <cell r="C258" t="e">
            <v>#N/A</v>
          </cell>
        </row>
        <row r="259">
          <cell r="C259" t="e">
            <v>#N/A</v>
          </cell>
        </row>
        <row r="260">
          <cell r="C260" t="e">
            <v>#N/A</v>
          </cell>
        </row>
        <row r="261">
          <cell r="C261" t="e">
            <v>#N/A</v>
          </cell>
        </row>
        <row r="262">
          <cell r="C262" t="e">
            <v>#N/A</v>
          </cell>
        </row>
        <row r="263">
          <cell r="C263" t="e">
            <v>#N/A</v>
          </cell>
        </row>
        <row r="264">
          <cell r="C264" t="e">
            <v>#N/A</v>
          </cell>
        </row>
        <row r="265">
          <cell r="C265" t="e">
            <v>#N/A</v>
          </cell>
        </row>
        <row r="266">
          <cell r="C266" t="e">
            <v>#N/A</v>
          </cell>
        </row>
        <row r="267">
          <cell r="C267" t="e">
            <v>#N/A</v>
          </cell>
        </row>
        <row r="268">
          <cell r="C268" t="e">
            <v>#N/A</v>
          </cell>
        </row>
        <row r="269">
          <cell r="C269" t="e">
            <v>#N/A</v>
          </cell>
        </row>
        <row r="270">
          <cell r="C270" t="e">
            <v>#N/A</v>
          </cell>
        </row>
        <row r="271">
          <cell r="C271" t="e">
            <v>#N/A</v>
          </cell>
        </row>
        <row r="272">
          <cell r="C272" t="e">
            <v>#N/A</v>
          </cell>
        </row>
        <row r="273">
          <cell r="C273" t="e">
            <v>#N/A</v>
          </cell>
        </row>
        <row r="274">
          <cell r="C274" t="e">
            <v>#N/A</v>
          </cell>
        </row>
        <row r="275">
          <cell r="C275" t="e">
            <v>#N/A</v>
          </cell>
        </row>
        <row r="276">
          <cell r="C276" t="e">
            <v>#N/A</v>
          </cell>
        </row>
        <row r="277">
          <cell r="C277" t="e">
            <v>#N/A</v>
          </cell>
        </row>
        <row r="278">
          <cell r="C278" t="e">
            <v>#N/A</v>
          </cell>
        </row>
        <row r="279">
          <cell r="C279" t="e">
            <v>#N/A</v>
          </cell>
        </row>
        <row r="280">
          <cell r="C280" t="e">
            <v>#N/A</v>
          </cell>
        </row>
        <row r="281">
          <cell r="C281" t="e">
            <v>#N/A</v>
          </cell>
        </row>
        <row r="282">
          <cell r="C282" t="e">
            <v>#N/A</v>
          </cell>
        </row>
        <row r="283">
          <cell r="C283" t="e">
            <v>#N/A</v>
          </cell>
        </row>
        <row r="284">
          <cell r="C284" t="e">
            <v>#N/A</v>
          </cell>
        </row>
        <row r="285">
          <cell r="C285" t="e">
            <v>#N/A</v>
          </cell>
        </row>
        <row r="286">
          <cell r="C286" t="e">
            <v>#N/A</v>
          </cell>
        </row>
        <row r="287">
          <cell r="C287" t="e">
            <v>#N/A</v>
          </cell>
        </row>
        <row r="288">
          <cell r="C288" t="e">
            <v>#N/A</v>
          </cell>
        </row>
        <row r="289">
          <cell r="C289" t="e">
            <v>#N/A</v>
          </cell>
        </row>
        <row r="290">
          <cell r="C290" t="e">
            <v>#N/A</v>
          </cell>
        </row>
        <row r="291">
          <cell r="C291" t="e">
            <v>#N/A</v>
          </cell>
        </row>
        <row r="292">
          <cell r="C292" t="e">
            <v>#N/A</v>
          </cell>
        </row>
        <row r="293">
          <cell r="C293" t="e">
            <v>#N/A</v>
          </cell>
        </row>
        <row r="294">
          <cell r="C294" t="e">
            <v>#N/A</v>
          </cell>
        </row>
        <row r="295">
          <cell r="C295" t="e">
            <v>#N/A</v>
          </cell>
        </row>
        <row r="296">
          <cell r="C296" t="e">
            <v>#N/A</v>
          </cell>
        </row>
        <row r="297">
          <cell r="C297" t="e">
            <v>#N/A</v>
          </cell>
        </row>
        <row r="298">
          <cell r="C298" t="e">
            <v>#N/A</v>
          </cell>
        </row>
        <row r="299">
          <cell r="C299" t="e">
            <v>#N/A</v>
          </cell>
        </row>
        <row r="300">
          <cell r="C300" t="e">
            <v>#N/A</v>
          </cell>
        </row>
        <row r="301">
          <cell r="C301" t="e">
            <v>#N/A</v>
          </cell>
        </row>
        <row r="302">
          <cell r="C302" t="e">
            <v>#N/A</v>
          </cell>
        </row>
        <row r="303">
          <cell r="C303" t="e">
            <v>#N/A</v>
          </cell>
        </row>
        <row r="304">
          <cell r="C304" t="e">
            <v>#N/A</v>
          </cell>
        </row>
        <row r="305">
          <cell r="C305" t="e">
            <v>#N/A</v>
          </cell>
        </row>
        <row r="306">
          <cell r="C306" t="e">
            <v>#N/A</v>
          </cell>
        </row>
        <row r="307">
          <cell r="C307" t="e">
            <v>#N/A</v>
          </cell>
        </row>
        <row r="308">
          <cell r="C308" t="e">
            <v>#N/A</v>
          </cell>
        </row>
        <row r="309">
          <cell r="C309" t="e">
            <v>#N/A</v>
          </cell>
        </row>
        <row r="310">
          <cell r="C310" t="e">
            <v>#N/A</v>
          </cell>
        </row>
        <row r="311">
          <cell r="C311" t="e">
            <v>#N/A</v>
          </cell>
        </row>
        <row r="312">
          <cell r="C312" t="e">
            <v>#N/A</v>
          </cell>
        </row>
        <row r="313">
          <cell r="C313" t="e">
            <v>#N/A</v>
          </cell>
        </row>
        <row r="314">
          <cell r="C314" t="e">
            <v>#N/A</v>
          </cell>
        </row>
        <row r="315">
          <cell r="C315" t="e">
            <v>#N/A</v>
          </cell>
        </row>
        <row r="316">
          <cell r="C316" t="e">
            <v>#N/A</v>
          </cell>
        </row>
        <row r="317">
          <cell r="C317" t="e">
            <v>#N/A</v>
          </cell>
        </row>
        <row r="318">
          <cell r="C318" t="e">
            <v>#N/A</v>
          </cell>
        </row>
        <row r="319">
          <cell r="C319" t="e">
            <v>#N/A</v>
          </cell>
        </row>
        <row r="320">
          <cell r="C320" t="e">
            <v>#N/A</v>
          </cell>
        </row>
        <row r="321">
          <cell r="C321" t="e">
            <v>#N/A</v>
          </cell>
        </row>
        <row r="322">
          <cell r="C322" t="e">
            <v>#N/A</v>
          </cell>
        </row>
        <row r="323">
          <cell r="C323" t="e">
            <v>#N/A</v>
          </cell>
        </row>
        <row r="324">
          <cell r="C324" t="e">
            <v>#N/A</v>
          </cell>
        </row>
        <row r="325">
          <cell r="C325" t="e">
            <v>#N/A</v>
          </cell>
        </row>
        <row r="326">
          <cell r="C326" t="e">
            <v>#N/A</v>
          </cell>
        </row>
        <row r="327">
          <cell r="C327" t="e">
            <v>#N/A</v>
          </cell>
        </row>
        <row r="328">
          <cell r="C328" t="e">
            <v>#N/A</v>
          </cell>
        </row>
        <row r="329">
          <cell r="C329" t="e">
            <v>#N/A</v>
          </cell>
        </row>
        <row r="330">
          <cell r="C330" t="e">
            <v>#N/A</v>
          </cell>
        </row>
        <row r="331">
          <cell r="C331" t="e">
            <v>#N/A</v>
          </cell>
        </row>
        <row r="332">
          <cell r="C332" t="e">
            <v>#N/A</v>
          </cell>
        </row>
        <row r="333">
          <cell r="C333" t="e">
            <v>#N/A</v>
          </cell>
        </row>
        <row r="334">
          <cell r="C334" t="e">
            <v>#N/A</v>
          </cell>
        </row>
        <row r="335">
          <cell r="C335" t="e">
            <v>#N/A</v>
          </cell>
        </row>
        <row r="336">
          <cell r="C336" t="e">
            <v>#N/A</v>
          </cell>
        </row>
        <row r="337">
          <cell r="C337" t="e">
            <v>#N/A</v>
          </cell>
        </row>
        <row r="338">
          <cell r="C338" t="e">
            <v>#N/A</v>
          </cell>
        </row>
        <row r="339">
          <cell r="C339" t="e">
            <v>#N/A</v>
          </cell>
        </row>
        <row r="340">
          <cell r="C340" t="e">
            <v>#N/A</v>
          </cell>
        </row>
        <row r="341">
          <cell r="C341" t="e">
            <v>#N/A</v>
          </cell>
        </row>
        <row r="342">
          <cell r="C342" t="e">
            <v>#N/A</v>
          </cell>
        </row>
        <row r="343">
          <cell r="C343" t="e">
            <v>#N/A</v>
          </cell>
        </row>
        <row r="344">
          <cell r="C344" t="e">
            <v>#N/A</v>
          </cell>
        </row>
        <row r="345">
          <cell r="C345" t="e">
            <v>#N/A</v>
          </cell>
        </row>
        <row r="346">
          <cell r="C346" t="e">
            <v>#N/A</v>
          </cell>
        </row>
        <row r="347">
          <cell r="C347" t="e">
            <v>#N/A</v>
          </cell>
        </row>
        <row r="348">
          <cell r="C348" t="e">
            <v>#N/A</v>
          </cell>
        </row>
        <row r="349">
          <cell r="C349" t="e">
            <v>#N/A</v>
          </cell>
        </row>
        <row r="350">
          <cell r="C350" t="e">
            <v>#N/A</v>
          </cell>
        </row>
        <row r="351">
          <cell r="C351" t="e">
            <v>#N/A</v>
          </cell>
        </row>
        <row r="352">
          <cell r="C352" t="e">
            <v>#N/A</v>
          </cell>
        </row>
        <row r="353">
          <cell r="C353" t="e">
            <v>#N/A</v>
          </cell>
        </row>
        <row r="354">
          <cell r="C354" t="e">
            <v>#N/A</v>
          </cell>
        </row>
        <row r="355">
          <cell r="C355" t="e">
            <v>#N/A</v>
          </cell>
        </row>
        <row r="356">
          <cell r="C356" t="e">
            <v>#N/A</v>
          </cell>
        </row>
        <row r="357">
          <cell r="C357" t="e">
            <v>#N/A</v>
          </cell>
        </row>
        <row r="358">
          <cell r="C358" t="e">
            <v>#N/A</v>
          </cell>
        </row>
        <row r="359">
          <cell r="C359" t="e">
            <v>#N/A</v>
          </cell>
        </row>
        <row r="360">
          <cell r="C360" t="e">
            <v>#N/A</v>
          </cell>
        </row>
        <row r="361">
          <cell r="C361" t="e">
            <v>#N/A</v>
          </cell>
        </row>
        <row r="362">
          <cell r="C362" t="e">
            <v>#N/A</v>
          </cell>
        </row>
        <row r="363">
          <cell r="C363" t="e">
            <v>#N/A</v>
          </cell>
        </row>
        <row r="364">
          <cell r="C364" t="e">
            <v>#N/A</v>
          </cell>
        </row>
        <row r="365">
          <cell r="C365" t="e">
            <v>#N/A</v>
          </cell>
        </row>
        <row r="366">
          <cell r="C366" t="e">
            <v>#N/A</v>
          </cell>
        </row>
        <row r="367">
          <cell r="C367" t="e">
            <v>#N/A</v>
          </cell>
        </row>
        <row r="368">
          <cell r="C368" t="e">
            <v>#N/A</v>
          </cell>
        </row>
        <row r="369">
          <cell r="C369" t="e">
            <v>#N/A</v>
          </cell>
        </row>
        <row r="370">
          <cell r="C370" t="e">
            <v>#N/A</v>
          </cell>
        </row>
        <row r="371">
          <cell r="C371" t="e">
            <v>#N/A</v>
          </cell>
        </row>
        <row r="372">
          <cell r="C372" t="e">
            <v>#N/A</v>
          </cell>
        </row>
        <row r="373">
          <cell r="C373" t="e">
            <v>#N/A</v>
          </cell>
        </row>
        <row r="374">
          <cell r="C374" t="e">
            <v>#N/A</v>
          </cell>
        </row>
        <row r="375">
          <cell r="C375" t="e">
            <v>#N/A</v>
          </cell>
        </row>
        <row r="376">
          <cell r="C376" t="e">
            <v>#N/A</v>
          </cell>
        </row>
        <row r="377">
          <cell r="C377" t="e">
            <v>#N/A</v>
          </cell>
        </row>
        <row r="378">
          <cell r="C378" t="e">
            <v>#N/A</v>
          </cell>
        </row>
        <row r="379">
          <cell r="C379" t="e">
            <v>#N/A</v>
          </cell>
        </row>
        <row r="380">
          <cell r="C380" t="e">
            <v>#N/A</v>
          </cell>
        </row>
        <row r="381">
          <cell r="C381" t="e">
            <v>#N/A</v>
          </cell>
        </row>
        <row r="382">
          <cell r="C382" t="e">
            <v>#N/A</v>
          </cell>
        </row>
        <row r="383">
          <cell r="C383" t="e">
            <v>#N/A</v>
          </cell>
        </row>
        <row r="384">
          <cell r="C384" t="e">
            <v>#N/A</v>
          </cell>
        </row>
        <row r="385">
          <cell r="C385" t="e">
            <v>#N/A</v>
          </cell>
        </row>
        <row r="386">
          <cell r="C386" t="e">
            <v>#N/A</v>
          </cell>
        </row>
        <row r="387">
          <cell r="C387" t="e">
            <v>#N/A</v>
          </cell>
        </row>
        <row r="388">
          <cell r="C388" t="e">
            <v>#N/A</v>
          </cell>
        </row>
        <row r="389">
          <cell r="C389" t="e">
            <v>#N/A</v>
          </cell>
        </row>
        <row r="390">
          <cell r="C390" t="e">
            <v>#N/A</v>
          </cell>
        </row>
        <row r="391">
          <cell r="C391" t="e">
            <v>#N/A</v>
          </cell>
        </row>
        <row r="392">
          <cell r="C392" t="e">
            <v>#N/A</v>
          </cell>
        </row>
        <row r="393">
          <cell r="C393" t="e">
            <v>#N/A</v>
          </cell>
        </row>
        <row r="394">
          <cell r="C394" t="e">
            <v>#N/A</v>
          </cell>
        </row>
        <row r="395">
          <cell r="C395" t="e">
            <v>#N/A</v>
          </cell>
        </row>
        <row r="396">
          <cell r="C396" t="e">
            <v>#N/A</v>
          </cell>
        </row>
        <row r="397">
          <cell r="C397" t="e">
            <v>#N/A</v>
          </cell>
        </row>
        <row r="398">
          <cell r="C398" t="e">
            <v>#N/A</v>
          </cell>
        </row>
        <row r="399">
          <cell r="C399" t="e">
            <v>#N/A</v>
          </cell>
        </row>
        <row r="400">
          <cell r="C400" t="e">
            <v>#N/A</v>
          </cell>
        </row>
        <row r="401">
          <cell r="C401" t="e">
            <v>#N/A</v>
          </cell>
        </row>
        <row r="402">
          <cell r="C402" t="e">
            <v>#N/A</v>
          </cell>
        </row>
        <row r="403">
          <cell r="C403" t="e">
            <v>#N/A</v>
          </cell>
        </row>
        <row r="404">
          <cell r="C404" t="e">
            <v>#N/A</v>
          </cell>
        </row>
        <row r="405">
          <cell r="C405" t="e">
            <v>#N/A</v>
          </cell>
        </row>
        <row r="406">
          <cell r="C406" t="e">
            <v>#N/A</v>
          </cell>
        </row>
        <row r="407">
          <cell r="C407" t="e">
            <v>#N/A</v>
          </cell>
        </row>
        <row r="408">
          <cell r="C408" t="e">
            <v>#N/A</v>
          </cell>
        </row>
        <row r="409">
          <cell r="C409" t="e">
            <v>#N/A</v>
          </cell>
        </row>
        <row r="410">
          <cell r="C410" t="e">
            <v>#N/A</v>
          </cell>
        </row>
        <row r="411">
          <cell r="C411" t="e">
            <v>#N/A</v>
          </cell>
        </row>
        <row r="412">
          <cell r="C412" t="e">
            <v>#N/A</v>
          </cell>
        </row>
        <row r="413">
          <cell r="C413" t="e">
            <v>#N/A</v>
          </cell>
        </row>
        <row r="414">
          <cell r="C414" t="e">
            <v>#N/A</v>
          </cell>
        </row>
        <row r="415">
          <cell r="C415" t="e">
            <v>#N/A</v>
          </cell>
        </row>
        <row r="416">
          <cell r="C416" t="e">
            <v>#N/A</v>
          </cell>
        </row>
        <row r="417">
          <cell r="C417" t="e">
            <v>#N/A</v>
          </cell>
        </row>
        <row r="418">
          <cell r="C418" t="e">
            <v>#N/A</v>
          </cell>
        </row>
        <row r="419">
          <cell r="C419" t="e">
            <v>#N/A</v>
          </cell>
        </row>
        <row r="420">
          <cell r="C420" t="e">
            <v>#N/A</v>
          </cell>
        </row>
        <row r="421">
          <cell r="C421" t="e">
            <v>#N/A</v>
          </cell>
        </row>
        <row r="422">
          <cell r="C422" t="e">
            <v>#N/A</v>
          </cell>
        </row>
        <row r="423">
          <cell r="C423" t="e">
            <v>#N/A</v>
          </cell>
        </row>
        <row r="424">
          <cell r="C424" t="e">
            <v>#N/A</v>
          </cell>
        </row>
        <row r="425">
          <cell r="C425" t="e">
            <v>#N/A</v>
          </cell>
        </row>
        <row r="426">
          <cell r="C426" t="e">
            <v>#N/A</v>
          </cell>
        </row>
        <row r="427">
          <cell r="C427" t="e">
            <v>#N/A</v>
          </cell>
        </row>
        <row r="428">
          <cell r="C428" t="e">
            <v>#N/A</v>
          </cell>
        </row>
        <row r="429">
          <cell r="C429" t="e">
            <v>#N/A</v>
          </cell>
        </row>
        <row r="430">
          <cell r="C430" t="e">
            <v>#N/A</v>
          </cell>
        </row>
        <row r="431">
          <cell r="C431" t="e">
            <v>#N/A</v>
          </cell>
        </row>
        <row r="432">
          <cell r="C432" t="e">
            <v>#N/A</v>
          </cell>
        </row>
        <row r="433">
          <cell r="C433" t="e">
            <v>#N/A</v>
          </cell>
        </row>
        <row r="434">
          <cell r="C434" t="e">
            <v>#N/A</v>
          </cell>
        </row>
        <row r="435">
          <cell r="C435" t="e">
            <v>#N/A</v>
          </cell>
        </row>
        <row r="436">
          <cell r="C436" t="e">
            <v>#N/A</v>
          </cell>
        </row>
        <row r="437">
          <cell r="C437" t="e">
            <v>#N/A</v>
          </cell>
        </row>
        <row r="438">
          <cell r="C438" t="e">
            <v>#N/A</v>
          </cell>
        </row>
        <row r="439">
          <cell r="C439" t="e">
            <v>#N/A</v>
          </cell>
        </row>
        <row r="440">
          <cell r="C440" t="e">
            <v>#N/A</v>
          </cell>
        </row>
        <row r="441">
          <cell r="C441" t="e">
            <v>#N/A</v>
          </cell>
        </row>
        <row r="442">
          <cell r="C442" t="e">
            <v>#N/A</v>
          </cell>
        </row>
        <row r="443">
          <cell r="C443" t="e">
            <v>#N/A</v>
          </cell>
        </row>
        <row r="444">
          <cell r="C444" t="e">
            <v>#N/A</v>
          </cell>
        </row>
        <row r="445">
          <cell r="C445" t="e">
            <v>#N/A</v>
          </cell>
        </row>
        <row r="446">
          <cell r="C446" t="e">
            <v>#N/A</v>
          </cell>
        </row>
        <row r="447">
          <cell r="C447" t="e">
            <v>#N/A</v>
          </cell>
        </row>
        <row r="448">
          <cell r="C448" t="e">
            <v>#N/A</v>
          </cell>
        </row>
        <row r="449">
          <cell r="C449" t="e">
            <v>#N/A</v>
          </cell>
        </row>
        <row r="450">
          <cell r="C450" t="e">
            <v>#N/A</v>
          </cell>
        </row>
        <row r="451">
          <cell r="C451" t="e">
            <v>#N/A</v>
          </cell>
        </row>
        <row r="452">
          <cell r="C452" t="e">
            <v>#N/A</v>
          </cell>
        </row>
        <row r="453">
          <cell r="C453" t="e">
            <v>#N/A</v>
          </cell>
        </row>
        <row r="454">
          <cell r="C454" t="e">
            <v>#N/A</v>
          </cell>
        </row>
        <row r="455">
          <cell r="C455" t="e">
            <v>#N/A</v>
          </cell>
        </row>
        <row r="456">
          <cell r="C456" t="e">
            <v>#N/A</v>
          </cell>
        </row>
        <row r="457">
          <cell r="C457" t="e">
            <v>#N/A</v>
          </cell>
        </row>
        <row r="458">
          <cell r="C458" t="e">
            <v>#N/A</v>
          </cell>
        </row>
        <row r="459">
          <cell r="C459" t="e">
            <v>#N/A</v>
          </cell>
        </row>
        <row r="460">
          <cell r="C460" t="e">
            <v>#N/A</v>
          </cell>
        </row>
        <row r="461">
          <cell r="C461" t="e">
            <v>#N/A</v>
          </cell>
        </row>
        <row r="462">
          <cell r="C462" t="e">
            <v>#N/A</v>
          </cell>
        </row>
        <row r="463">
          <cell r="C463" t="e">
            <v>#N/A</v>
          </cell>
        </row>
        <row r="464">
          <cell r="C464" t="e">
            <v>#N/A</v>
          </cell>
        </row>
        <row r="465">
          <cell r="C465" t="e">
            <v>#N/A</v>
          </cell>
        </row>
        <row r="466">
          <cell r="C466" t="e">
            <v>#N/A</v>
          </cell>
        </row>
        <row r="467">
          <cell r="C467" t="e">
            <v>#N/A</v>
          </cell>
        </row>
        <row r="468">
          <cell r="C468" t="e">
            <v>#N/A</v>
          </cell>
        </row>
        <row r="469">
          <cell r="C469" t="e">
            <v>#N/A</v>
          </cell>
        </row>
        <row r="470">
          <cell r="C470" t="e">
            <v>#N/A</v>
          </cell>
        </row>
        <row r="471">
          <cell r="C471" t="e">
            <v>#N/A</v>
          </cell>
        </row>
        <row r="472">
          <cell r="C472" t="e">
            <v>#N/A</v>
          </cell>
        </row>
        <row r="473">
          <cell r="C473" t="e">
            <v>#N/A</v>
          </cell>
        </row>
        <row r="474">
          <cell r="C474" t="e">
            <v>#N/A</v>
          </cell>
        </row>
        <row r="475">
          <cell r="C475" t="e">
            <v>#N/A</v>
          </cell>
        </row>
        <row r="476">
          <cell r="C476" t="e">
            <v>#N/A</v>
          </cell>
        </row>
        <row r="477">
          <cell r="C477" t="e">
            <v>#N/A</v>
          </cell>
        </row>
        <row r="478">
          <cell r="C478" t="e">
            <v>#N/A</v>
          </cell>
        </row>
        <row r="479">
          <cell r="C479" t="e">
            <v>#N/A</v>
          </cell>
        </row>
        <row r="480">
          <cell r="C480" t="e">
            <v>#N/A</v>
          </cell>
        </row>
        <row r="481">
          <cell r="C481" t="e">
            <v>#N/A</v>
          </cell>
        </row>
        <row r="482">
          <cell r="C482" t="e">
            <v>#N/A</v>
          </cell>
        </row>
        <row r="483">
          <cell r="C483" t="e">
            <v>#N/A</v>
          </cell>
        </row>
        <row r="484">
          <cell r="C484" t="e">
            <v>#N/A</v>
          </cell>
        </row>
        <row r="485">
          <cell r="C485" t="e">
            <v>#N/A</v>
          </cell>
        </row>
        <row r="486">
          <cell r="C486" t="e">
            <v>#N/A</v>
          </cell>
        </row>
        <row r="487">
          <cell r="C487" t="e">
            <v>#N/A</v>
          </cell>
        </row>
        <row r="488">
          <cell r="C488" t="e">
            <v>#N/A</v>
          </cell>
        </row>
        <row r="489">
          <cell r="C489" t="e">
            <v>#N/A</v>
          </cell>
        </row>
        <row r="490">
          <cell r="C490" t="e">
            <v>#N/A</v>
          </cell>
        </row>
        <row r="491">
          <cell r="C491" t="e">
            <v>#N/A</v>
          </cell>
        </row>
        <row r="492">
          <cell r="C492" t="e">
            <v>#N/A</v>
          </cell>
        </row>
        <row r="493">
          <cell r="C493" t="e">
            <v>#N/A</v>
          </cell>
        </row>
        <row r="494">
          <cell r="C494" t="e">
            <v>#N/A</v>
          </cell>
        </row>
        <row r="495">
          <cell r="C495" t="e">
            <v>#N/A</v>
          </cell>
        </row>
        <row r="496">
          <cell r="C496" t="e">
            <v>#N/A</v>
          </cell>
        </row>
        <row r="497">
          <cell r="C497" t="e">
            <v>#N/A</v>
          </cell>
        </row>
        <row r="498">
          <cell r="C498" t="e">
            <v>#N/A</v>
          </cell>
        </row>
        <row r="499">
          <cell r="C499" t="e">
            <v>#N/A</v>
          </cell>
        </row>
        <row r="500">
          <cell r="C500" t="e">
            <v>#N/A</v>
          </cell>
        </row>
        <row r="501">
          <cell r="C501" t="e">
            <v>#N/A</v>
          </cell>
        </row>
        <row r="502">
          <cell r="C502" t="e">
            <v>#N/A</v>
          </cell>
        </row>
        <row r="503">
          <cell r="C503" t="e">
            <v>#N/A</v>
          </cell>
        </row>
        <row r="504">
          <cell r="C504" t="e">
            <v>#N/A</v>
          </cell>
        </row>
        <row r="505">
          <cell r="C505" t="e">
            <v>#N/A</v>
          </cell>
        </row>
        <row r="506">
          <cell r="C506" t="e">
            <v>#N/A</v>
          </cell>
        </row>
        <row r="507">
          <cell r="C507" t="e">
            <v>#N/A</v>
          </cell>
        </row>
        <row r="508">
          <cell r="C508" t="e">
            <v>#N/A</v>
          </cell>
        </row>
        <row r="509">
          <cell r="C509" t="e">
            <v>#N/A</v>
          </cell>
        </row>
        <row r="510">
          <cell r="C510" t="e">
            <v>#N/A</v>
          </cell>
        </row>
        <row r="511">
          <cell r="C511" t="e">
            <v>#N/A</v>
          </cell>
        </row>
        <row r="512">
          <cell r="C512" t="e">
            <v>#N/A</v>
          </cell>
        </row>
        <row r="513">
          <cell r="C513" t="e">
            <v>#N/A</v>
          </cell>
        </row>
        <row r="514">
          <cell r="C514" t="e">
            <v>#N/A</v>
          </cell>
        </row>
        <row r="515">
          <cell r="C515" t="e">
            <v>#N/A</v>
          </cell>
        </row>
        <row r="516">
          <cell r="C516" t="e">
            <v>#N/A</v>
          </cell>
        </row>
        <row r="517">
          <cell r="C517" t="e">
            <v>#N/A</v>
          </cell>
        </row>
        <row r="518">
          <cell r="C518" t="e">
            <v>#N/A</v>
          </cell>
        </row>
        <row r="519">
          <cell r="C519" t="e">
            <v>#N/A</v>
          </cell>
        </row>
        <row r="520">
          <cell r="C520" t="e">
            <v>#N/A</v>
          </cell>
        </row>
        <row r="521">
          <cell r="C521" t="e">
            <v>#N/A</v>
          </cell>
        </row>
        <row r="522">
          <cell r="C522" t="e">
            <v>#N/A</v>
          </cell>
        </row>
        <row r="523">
          <cell r="C523" t="e">
            <v>#N/A</v>
          </cell>
        </row>
        <row r="524">
          <cell r="C524" t="e">
            <v>#N/A</v>
          </cell>
        </row>
        <row r="525">
          <cell r="C525" t="e">
            <v>#N/A</v>
          </cell>
        </row>
        <row r="526">
          <cell r="C526" t="e">
            <v>#N/A</v>
          </cell>
        </row>
        <row r="527">
          <cell r="C527" t="e">
            <v>#N/A</v>
          </cell>
        </row>
        <row r="528">
          <cell r="C528" t="e">
            <v>#N/A</v>
          </cell>
        </row>
        <row r="529">
          <cell r="C529" t="e">
            <v>#N/A</v>
          </cell>
        </row>
        <row r="530">
          <cell r="C530" t="e">
            <v>#N/A</v>
          </cell>
        </row>
        <row r="531">
          <cell r="C531" t="e">
            <v>#N/A</v>
          </cell>
        </row>
        <row r="532">
          <cell r="C532" t="e">
            <v>#N/A</v>
          </cell>
        </row>
        <row r="533">
          <cell r="C533" t="e">
            <v>#N/A</v>
          </cell>
        </row>
        <row r="534">
          <cell r="C534" t="e">
            <v>#N/A</v>
          </cell>
        </row>
        <row r="535">
          <cell r="C535" t="e">
            <v>#N/A</v>
          </cell>
        </row>
        <row r="536">
          <cell r="C536" t="e">
            <v>#N/A</v>
          </cell>
        </row>
        <row r="537">
          <cell r="C537" t="e">
            <v>#N/A</v>
          </cell>
        </row>
        <row r="538">
          <cell r="C538" t="e">
            <v>#N/A</v>
          </cell>
        </row>
        <row r="539">
          <cell r="C539" t="e">
            <v>#N/A</v>
          </cell>
        </row>
        <row r="540">
          <cell r="C540" t="e">
            <v>#N/A</v>
          </cell>
        </row>
        <row r="541">
          <cell r="C541" t="e">
            <v>#N/A</v>
          </cell>
        </row>
        <row r="542">
          <cell r="C542" t="e">
            <v>#N/A</v>
          </cell>
        </row>
        <row r="543">
          <cell r="C543" t="e">
            <v>#N/A</v>
          </cell>
        </row>
        <row r="544">
          <cell r="C544" t="e">
            <v>#N/A</v>
          </cell>
        </row>
        <row r="545">
          <cell r="C545" t="e">
            <v>#N/A</v>
          </cell>
        </row>
        <row r="546">
          <cell r="C546" t="e">
            <v>#N/A</v>
          </cell>
        </row>
        <row r="547">
          <cell r="C547" t="e">
            <v>#N/A</v>
          </cell>
        </row>
        <row r="548">
          <cell r="C548" t="e">
            <v>#N/A</v>
          </cell>
        </row>
        <row r="549">
          <cell r="C549" t="e">
            <v>#N/A</v>
          </cell>
        </row>
        <row r="550">
          <cell r="C550" t="e">
            <v>#N/A</v>
          </cell>
        </row>
        <row r="551">
          <cell r="C551" t="e">
            <v>#N/A</v>
          </cell>
        </row>
        <row r="552">
          <cell r="C552" t="e">
            <v>#N/A</v>
          </cell>
        </row>
        <row r="553">
          <cell r="C553" t="e">
            <v>#N/A</v>
          </cell>
        </row>
        <row r="554">
          <cell r="C554" t="e">
            <v>#N/A</v>
          </cell>
        </row>
        <row r="555">
          <cell r="C555" t="e">
            <v>#N/A</v>
          </cell>
        </row>
        <row r="556">
          <cell r="C556" t="e">
            <v>#N/A</v>
          </cell>
        </row>
        <row r="557">
          <cell r="C557" t="e">
            <v>#N/A</v>
          </cell>
        </row>
        <row r="558">
          <cell r="C558" t="e">
            <v>#N/A</v>
          </cell>
        </row>
        <row r="559">
          <cell r="C559" t="e">
            <v>#N/A</v>
          </cell>
        </row>
        <row r="560">
          <cell r="C560" t="e">
            <v>#N/A</v>
          </cell>
        </row>
        <row r="561">
          <cell r="C561" t="e">
            <v>#N/A</v>
          </cell>
        </row>
        <row r="562">
          <cell r="C562" t="e">
            <v>#N/A</v>
          </cell>
        </row>
        <row r="563">
          <cell r="C563" t="e">
            <v>#N/A</v>
          </cell>
        </row>
        <row r="564">
          <cell r="C564" t="e">
            <v>#N/A</v>
          </cell>
        </row>
        <row r="565">
          <cell r="C565" t="e">
            <v>#N/A</v>
          </cell>
        </row>
        <row r="566">
          <cell r="C566" t="e">
            <v>#N/A</v>
          </cell>
        </row>
        <row r="567">
          <cell r="C567" t="e">
            <v>#N/A</v>
          </cell>
        </row>
        <row r="568">
          <cell r="C568" t="e">
            <v>#N/A</v>
          </cell>
        </row>
        <row r="569">
          <cell r="C569" t="e">
            <v>#N/A</v>
          </cell>
        </row>
        <row r="570">
          <cell r="C570" t="e">
            <v>#N/A</v>
          </cell>
        </row>
        <row r="571">
          <cell r="C571" t="e">
            <v>#N/A</v>
          </cell>
        </row>
        <row r="572">
          <cell r="C572" t="e">
            <v>#N/A</v>
          </cell>
        </row>
        <row r="573">
          <cell r="C573" t="e">
            <v>#N/A</v>
          </cell>
        </row>
        <row r="574">
          <cell r="C574" t="e">
            <v>#N/A</v>
          </cell>
        </row>
        <row r="575">
          <cell r="C575" t="e">
            <v>#N/A</v>
          </cell>
        </row>
        <row r="576">
          <cell r="C576" t="e">
            <v>#N/A</v>
          </cell>
        </row>
        <row r="577">
          <cell r="C577" t="e">
            <v>#N/A</v>
          </cell>
        </row>
        <row r="578">
          <cell r="C578" t="e">
            <v>#N/A</v>
          </cell>
        </row>
        <row r="579">
          <cell r="C579" t="e">
            <v>#N/A</v>
          </cell>
        </row>
        <row r="580">
          <cell r="C580" t="e">
            <v>#N/A</v>
          </cell>
        </row>
        <row r="581">
          <cell r="C581" t="e">
            <v>#N/A</v>
          </cell>
        </row>
        <row r="582">
          <cell r="C582" t="e">
            <v>#N/A</v>
          </cell>
        </row>
        <row r="583">
          <cell r="C583" t="e">
            <v>#N/A</v>
          </cell>
        </row>
        <row r="584">
          <cell r="C584" t="e">
            <v>#N/A</v>
          </cell>
        </row>
        <row r="585">
          <cell r="C585" t="e">
            <v>#N/A</v>
          </cell>
        </row>
        <row r="586">
          <cell r="C586" t="e">
            <v>#N/A</v>
          </cell>
        </row>
        <row r="587">
          <cell r="C587" t="e">
            <v>#N/A</v>
          </cell>
        </row>
        <row r="588">
          <cell r="C588" t="e">
            <v>#N/A</v>
          </cell>
        </row>
        <row r="589">
          <cell r="C589" t="e">
            <v>#N/A</v>
          </cell>
        </row>
        <row r="590">
          <cell r="C590" t="e">
            <v>#N/A</v>
          </cell>
        </row>
        <row r="591">
          <cell r="C591" t="e">
            <v>#N/A</v>
          </cell>
        </row>
        <row r="592">
          <cell r="C592" t="e">
            <v>#N/A</v>
          </cell>
        </row>
        <row r="593">
          <cell r="C593" t="e">
            <v>#N/A</v>
          </cell>
        </row>
        <row r="594">
          <cell r="C594" t="e">
            <v>#N/A</v>
          </cell>
        </row>
        <row r="595">
          <cell r="C595" t="e">
            <v>#N/A</v>
          </cell>
        </row>
        <row r="596">
          <cell r="C596" t="e">
            <v>#N/A</v>
          </cell>
        </row>
        <row r="597">
          <cell r="C597" t="e">
            <v>#N/A</v>
          </cell>
        </row>
        <row r="598">
          <cell r="C598" t="e">
            <v>#N/A</v>
          </cell>
        </row>
        <row r="599">
          <cell r="C599" t="e">
            <v>#N/A</v>
          </cell>
        </row>
        <row r="600">
          <cell r="C600" t="e">
            <v>#N/A</v>
          </cell>
        </row>
        <row r="601">
          <cell r="C601" t="e">
            <v>#N/A</v>
          </cell>
        </row>
        <row r="602">
          <cell r="C602" t="e">
            <v>#N/A</v>
          </cell>
        </row>
        <row r="603">
          <cell r="C603" t="e">
            <v>#N/A</v>
          </cell>
        </row>
        <row r="604">
          <cell r="C604" t="e">
            <v>#N/A</v>
          </cell>
        </row>
        <row r="605">
          <cell r="C605" t="e">
            <v>#N/A</v>
          </cell>
        </row>
        <row r="606">
          <cell r="C606" t="e">
            <v>#N/A</v>
          </cell>
        </row>
        <row r="607">
          <cell r="C607" t="e">
            <v>#N/A</v>
          </cell>
        </row>
        <row r="608">
          <cell r="C608" t="e">
            <v>#N/A</v>
          </cell>
        </row>
        <row r="609">
          <cell r="C609" t="e">
            <v>#N/A</v>
          </cell>
        </row>
        <row r="610">
          <cell r="C610" t="e">
            <v>#N/A</v>
          </cell>
        </row>
        <row r="611">
          <cell r="C611" t="e">
            <v>#N/A</v>
          </cell>
        </row>
        <row r="612">
          <cell r="C612" t="e">
            <v>#N/A</v>
          </cell>
        </row>
        <row r="613">
          <cell r="C613" t="e">
            <v>#N/A</v>
          </cell>
        </row>
        <row r="614">
          <cell r="C614" t="e">
            <v>#N/A</v>
          </cell>
        </row>
        <row r="615">
          <cell r="C615" t="e">
            <v>#N/A</v>
          </cell>
        </row>
        <row r="616">
          <cell r="C616" t="e">
            <v>#N/A</v>
          </cell>
        </row>
        <row r="617">
          <cell r="C617" t="e">
            <v>#N/A</v>
          </cell>
        </row>
        <row r="618">
          <cell r="C618" t="e">
            <v>#N/A</v>
          </cell>
        </row>
        <row r="619">
          <cell r="C619" t="e">
            <v>#N/A</v>
          </cell>
        </row>
        <row r="620">
          <cell r="C620" t="e">
            <v>#N/A</v>
          </cell>
        </row>
        <row r="621">
          <cell r="C621" t="e">
            <v>#N/A</v>
          </cell>
        </row>
        <row r="622">
          <cell r="C622" t="e">
            <v>#N/A</v>
          </cell>
        </row>
        <row r="623">
          <cell r="C623" t="e">
            <v>#N/A</v>
          </cell>
        </row>
        <row r="624">
          <cell r="C624" t="e">
            <v>#N/A</v>
          </cell>
        </row>
        <row r="625">
          <cell r="C625" t="e">
            <v>#N/A</v>
          </cell>
        </row>
        <row r="626">
          <cell r="C626" t="e">
            <v>#N/A</v>
          </cell>
        </row>
        <row r="627">
          <cell r="C627" t="e">
            <v>#N/A</v>
          </cell>
        </row>
        <row r="628">
          <cell r="C628" t="e">
            <v>#N/A</v>
          </cell>
        </row>
        <row r="629">
          <cell r="C629" t="e">
            <v>#N/A</v>
          </cell>
        </row>
        <row r="630">
          <cell r="C630" t="e">
            <v>#N/A</v>
          </cell>
        </row>
        <row r="631">
          <cell r="C631" t="e">
            <v>#N/A</v>
          </cell>
        </row>
        <row r="632">
          <cell r="C632" t="e">
            <v>#N/A</v>
          </cell>
        </row>
        <row r="633">
          <cell r="C633" t="e">
            <v>#N/A</v>
          </cell>
        </row>
        <row r="634">
          <cell r="C634" t="e">
            <v>#N/A</v>
          </cell>
        </row>
        <row r="635">
          <cell r="C635" t="e">
            <v>#N/A</v>
          </cell>
        </row>
        <row r="636">
          <cell r="C636" t="e">
            <v>#N/A</v>
          </cell>
        </row>
        <row r="637">
          <cell r="C637" t="e">
            <v>#N/A</v>
          </cell>
        </row>
        <row r="638">
          <cell r="C638" t="e">
            <v>#N/A</v>
          </cell>
        </row>
        <row r="639">
          <cell r="C639" t="e">
            <v>#N/A</v>
          </cell>
        </row>
        <row r="640">
          <cell r="C640" t="e">
            <v>#N/A</v>
          </cell>
        </row>
        <row r="641">
          <cell r="C641" t="e">
            <v>#N/A</v>
          </cell>
        </row>
        <row r="642">
          <cell r="C642" t="e">
            <v>#N/A</v>
          </cell>
        </row>
        <row r="643">
          <cell r="C643" t="e">
            <v>#N/A</v>
          </cell>
        </row>
        <row r="644">
          <cell r="C644" t="e">
            <v>#N/A</v>
          </cell>
        </row>
        <row r="645">
          <cell r="C645" t="e">
            <v>#N/A</v>
          </cell>
        </row>
        <row r="646">
          <cell r="C646" t="e">
            <v>#N/A</v>
          </cell>
        </row>
        <row r="647">
          <cell r="C647" t="e">
            <v>#N/A</v>
          </cell>
        </row>
        <row r="648">
          <cell r="C648" t="e">
            <v>#N/A</v>
          </cell>
        </row>
        <row r="649">
          <cell r="C649" t="e">
            <v>#N/A</v>
          </cell>
        </row>
        <row r="650">
          <cell r="C650" t="e">
            <v>#N/A</v>
          </cell>
        </row>
        <row r="651">
          <cell r="C651" t="e">
            <v>#N/A</v>
          </cell>
        </row>
        <row r="652">
          <cell r="C652" t="e">
            <v>#N/A</v>
          </cell>
        </row>
        <row r="653">
          <cell r="C653" t="e">
            <v>#N/A</v>
          </cell>
        </row>
        <row r="654">
          <cell r="C654" t="e">
            <v>#N/A</v>
          </cell>
        </row>
        <row r="655">
          <cell r="C655" t="e">
            <v>#N/A</v>
          </cell>
        </row>
        <row r="656">
          <cell r="C656" t="e">
            <v>#N/A</v>
          </cell>
        </row>
        <row r="657">
          <cell r="C657" t="e">
            <v>#N/A</v>
          </cell>
        </row>
        <row r="658">
          <cell r="C658" t="e">
            <v>#N/A</v>
          </cell>
        </row>
        <row r="659">
          <cell r="C659" t="e">
            <v>#N/A</v>
          </cell>
        </row>
        <row r="660">
          <cell r="C660" t="e">
            <v>#N/A</v>
          </cell>
        </row>
        <row r="661">
          <cell r="C661" t="e">
            <v>#N/A</v>
          </cell>
        </row>
        <row r="662">
          <cell r="C662" t="e">
            <v>#N/A</v>
          </cell>
        </row>
        <row r="663">
          <cell r="C663" t="e">
            <v>#N/A</v>
          </cell>
        </row>
        <row r="664">
          <cell r="C664" t="e">
            <v>#N/A</v>
          </cell>
        </row>
        <row r="665">
          <cell r="C665" t="e">
            <v>#N/A</v>
          </cell>
        </row>
        <row r="666">
          <cell r="C666" t="e">
            <v>#N/A</v>
          </cell>
        </row>
        <row r="667">
          <cell r="C667" t="e">
            <v>#N/A</v>
          </cell>
        </row>
        <row r="668">
          <cell r="C668" t="e">
            <v>#N/A</v>
          </cell>
        </row>
        <row r="669">
          <cell r="C669" t="e">
            <v>#N/A</v>
          </cell>
        </row>
        <row r="670">
          <cell r="C670" t="e">
            <v>#N/A</v>
          </cell>
        </row>
        <row r="671">
          <cell r="C671" t="e">
            <v>#N/A</v>
          </cell>
        </row>
        <row r="672">
          <cell r="C672" t="e">
            <v>#N/A</v>
          </cell>
        </row>
        <row r="673">
          <cell r="C673" t="e">
            <v>#N/A</v>
          </cell>
        </row>
        <row r="674">
          <cell r="C674" t="e">
            <v>#N/A</v>
          </cell>
        </row>
        <row r="675">
          <cell r="C675" t="e">
            <v>#N/A</v>
          </cell>
        </row>
        <row r="676">
          <cell r="C676" t="e">
            <v>#N/A</v>
          </cell>
        </row>
        <row r="677">
          <cell r="C677" t="e">
            <v>#N/A</v>
          </cell>
        </row>
        <row r="678">
          <cell r="C678" t="e">
            <v>#N/A</v>
          </cell>
        </row>
        <row r="679">
          <cell r="C679" t="e">
            <v>#N/A</v>
          </cell>
        </row>
        <row r="680">
          <cell r="C680" t="e">
            <v>#N/A</v>
          </cell>
        </row>
        <row r="681">
          <cell r="C681" t="e">
            <v>#N/A</v>
          </cell>
        </row>
        <row r="682">
          <cell r="C682" t="e">
            <v>#N/A</v>
          </cell>
        </row>
        <row r="683">
          <cell r="C683" t="e">
            <v>#N/A</v>
          </cell>
        </row>
        <row r="684">
          <cell r="C684" t="e">
            <v>#N/A</v>
          </cell>
        </row>
        <row r="685">
          <cell r="C685" t="e">
            <v>#N/A</v>
          </cell>
        </row>
        <row r="686">
          <cell r="C686" t="e">
            <v>#N/A</v>
          </cell>
        </row>
        <row r="687">
          <cell r="C687" t="e">
            <v>#N/A</v>
          </cell>
        </row>
        <row r="688">
          <cell r="C688" t="e">
            <v>#N/A</v>
          </cell>
        </row>
        <row r="689">
          <cell r="C689" t="e">
            <v>#N/A</v>
          </cell>
        </row>
        <row r="690">
          <cell r="C690" t="e">
            <v>#N/A</v>
          </cell>
        </row>
        <row r="691">
          <cell r="C691" t="e">
            <v>#N/A</v>
          </cell>
        </row>
        <row r="692">
          <cell r="C692" t="e">
            <v>#N/A</v>
          </cell>
        </row>
        <row r="693">
          <cell r="C693" t="e">
            <v>#N/A</v>
          </cell>
        </row>
        <row r="694">
          <cell r="C694" t="e">
            <v>#N/A</v>
          </cell>
        </row>
        <row r="695">
          <cell r="C695" t="e">
            <v>#N/A</v>
          </cell>
        </row>
        <row r="696">
          <cell r="C696" t="e">
            <v>#N/A</v>
          </cell>
        </row>
        <row r="697">
          <cell r="C697" t="e">
            <v>#N/A</v>
          </cell>
        </row>
        <row r="698">
          <cell r="C698" t="e">
            <v>#N/A</v>
          </cell>
        </row>
        <row r="699">
          <cell r="C699" t="e">
            <v>#N/A</v>
          </cell>
        </row>
        <row r="700">
          <cell r="C700" t="e">
            <v>#N/A</v>
          </cell>
        </row>
        <row r="701">
          <cell r="C701" t="e">
            <v>#N/A</v>
          </cell>
        </row>
        <row r="702">
          <cell r="C702" t="e">
            <v>#N/A</v>
          </cell>
        </row>
        <row r="703">
          <cell r="C703" t="e">
            <v>#N/A</v>
          </cell>
        </row>
        <row r="704">
          <cell r="C704" t="e">
            <v>#N/A</v>
          </cell>
        </row>
        <row r="705">
          <cell r="C705" t="e">
            <v>#N/A</v>
          </cell>
        </row>
        <row r="706">
          <cell r="C706" t="e">
            <v>#N/A</v>
          </cell>
        </row>
        <row r="707">
          <cell r="C707" t="e">
            <v>#N/A</v>
          </cell>
        </row>
        <row r="708">
          <cell r="C708" t="e">
            <v>#N/A</v>
          </cell>
        </row>
        <row r="709">
          <cell r="C709" t="e">
            <v>#N/A</v>
          </cell>
        </row>
        <row r="710">
          <cell r="C710" t="e">
            <v>#N/A</v>
          </cell>
        </row>
        <row r="711">
          <cell r="C711" t="e">
            <v>#N/A</v>
          </cell>
        </row>
        <row r="712">
          <cell r="C712" t="e">
            <v>#N/A</v>
          </cell>
        </row>
        <row r="713">
          <cell r="C713" t="e">
            <v>#N/A</v>
          </cell>
        </row>
        <row r="714">
          <cell r="C714" t="e">
            <v>#N/A</v>
          </cell>
        </row>
        <row r="715">
          <cell r="C715" t="e">
            <v>#N/A</v>
          </cell>
        </row>
        <row r="716">
          <cell r="C716" t="e">
            <v>#N/A</v>
          </cell>
        </row>
        <row r="717">
          <cell r="C717" t="e">
            <v>#N/A</v>
          </cell>
        </row>
        <row r="718">
          <cell r="C718" t="e">
            <v>#N/A</v>
          </cell>
        </row>
        <row r="719">
          <cell r="C719" t="e">
            <v>#N/A</v>
          </cell>
        </row>
        <row r="720">
          <cell r="C720" t="e">
            <v>#N/A</v>
          </cell>
        </row>
        <row r="721">
          <cell r="C721" t="e">
            <v>#N/A</v>
          </cell>
        </row>
        <row r="722">
          <cell r="C722" t="e">
            <v>#N/A</v>
          </cell>
        </row>
        <row r="723">
          <cell r="C723" t="e">
            <v>#N/A</v>
          </cell>
        </row>
        <row r="724">
          <cell r="C724" t="e">
            <v>#N/A</v>
          </cell>
        </row>
        <row r="725">
          <cell r="C725" t="e">
            <v>#N/A</v>
          </cell>
        </row>
        <row r="726">
          <cell r="C726" t="e">
            <v>#N/A</v>
          </cell>
        </row>
        <row r="727">
          <cell r="C727" t="e">
            <v>#N/A</v>
          </cell>
        </row>
        <row r="728">
          <cell r="C728" t="e">
            <v>#N/A</v>
          </cell>
        </row>
        <row r="729">
          <cell r="C729" t="e">
            <v>#N/A</v>
          </cell>
        </row>
        <row r="730">
          <cell r="C730" t="e">
            <v>#N/A</v>
          </cell>
        </row>
        <row r="731">
          <cell r="C731" t="e">
            <v>#N/A</v>
          </cell>
        </row>
        <row r="732">
          <cell r="C732" t="e">
            <v>#N/A</v>
          </cell>
        </row>
        <row r="733">
          <cell r="C733" t="e">
            <v>#N/A</v>
          </cell>
        </row>
        <row r="734">
          <cell r="C734" t="e">
            <v>#N/A</v>
          </cell>
        </row>
        <row r="735">
          <cell r="C735" t="e">
            <v>#N/A</v>
          </cell>
        </row>
        <row r="736">
          <cell r="C736" t="e">
            <v>#N/A</v>
          </cell>
        </row>
        <row r="737">
          <cell r="C737" t="e">
            <v>#N/A</v>
          </cell>
        </row>
        <row r="738">
          <cell r="C738" t="e">
            <v>#N/A</v>
          </cell>
        </row>
        <row r="739">
          <cell r="C739" t="e">
            <v>#N/A</v>
          </cell>
        </row>
        <row r="740">
          <cell r="C740" t="e">
            <v>#N/A</v>
          </cell>
        </row>
        <row r="741">
          <cell r="C741" t="e">
            <v>#N/A</v>
          </cell>
        </row>
        <row r="742">
          <cell r="C742" t="e">
            <v>#N/A</v>
          </cell>
        </row>
        <row r="743">
          <cell r="C743" t="e">
            <v>#N/A</v>
          </cell>
        </row>
        <row r="744">
          <cell r="C744" t="e">
            <v>#N/A</v>
          </cell>
        </row>
        <row r="745">
          <cell r="C745" t="e">
            <v>#N/A</v>
          </cell>
        </row>
        <row r="746">
          <cell r="C746" t="e">
            <v>#N/A</v>
          </cell>
        </row>
        <row r="747">
          <cell r="C747" t="e">
            <v>#N/A</v>
          </cell>
        </row>
        <row r="748">
          <cell r="C748" t="e">
            <v>#N/A</v>
          </cell>
        </row>
        <row r="749">
          <cell r="C749" t="e">
            <v>#N/A</v>
          </cell>
        </row>
        <row r="750">
          <cell r="C750" t="e">
            <v>#N/A</v>
          </cell>
        </row>
        <row r="751">
          <cell r="C751" t="e">
            <v>#N/A</v>
          </cell>
        </row>
        <row r="752">
          <cell r="C752" t="e">
            <v>#N/A</v>
          </cell>
        </row>
        <row r="753">
          <cell r="C753" t="e">
            <v>#N/A</v>
          </cell>
        </row>
        <row r="754">
          <cell r="C754" t="e">
            <v>#N/A</v>
          </cell>
        </row>
        <row r="755">
          <cell r="C755" t="e">
            <v>#N/A</v>
          </cell>
        </row>
        <row r="756">
          <cell r="C756" t="e">
            <v>#N/A</v>
          </cell>
        </row>
        <row r="757">
          <cell r="C757" t="e">
            <v>#N/A</v>
          </cell>
        </row>
        <row r="758">
          <cell r="C758" t="e">
            <v>#N/A</v>
          </cell>
        </row>
        <row r="759">
          <cell r="C759" t="e">
            <v>#N/A</v>
          </cell>
        </row>
        <row r="760">
          <cell r="C760" t="e">
            <v>#N/A</v>
          </cell>
        </row>
        <row r="761">
          <cell r="C761" t="e">
            <v>#N/A</v>
          </cell>
        </row>
        <row r="762">
          <cell r="C762" t="e">
            <v>#N/A</v>
          </cell>
        </row>
        <row r="763">
          <cell r="C763" t="e">
            <v>#N/A</v>
          </cell>
        </row>
        <row r="764">
          <cell r="C764" t="e">
            <v>#N/A</v>
          </cell>
        </row>
        <row r="765">
          <cell r="C765" t="e">
            <v>#N/A</v>
          </cell>
        </row>
        <row r="766">
          <cell r="C766" t="e">
            <v>#N/A</v>
          </cell>
        </row>
        <row r="767">
          <cell r="C767" t="e">
            <v>#N/A</v>
          </cell>
        </row>
        <row r="768">
          <cell r="C768" t="e">
            <v>#N/A</v>
          </cell>
        </row>
        <row r="769">
          <cell r="C769" t="e">
            <v>#N/A</v>
          </cell>
        </row>
        <row r="770">
          <cell r="C770" t="e">
            <v>#N/A</v>
          </cell>
        </row>
        <row r="771">
          <cell r="C771" t="e">
            <v>#N/A</v>
          </cell>
        </row>
        <row r="772">
          <cell r="C772" t="e">
            <v>#N/A</v>
          </cell>
        </row>
        <row r="773">
          <cell r="C773" t="e">
            <v>#N/A</v>
          </cell>
        </row>
        <row r="774">
          <cell r="C774" t="e">
            <v>#N/A</v>
          </cell>
        </row>
        <row r="775">
          <cell r="C775" t="e">
            <v>#N/A</v>
          </cell>
        </row>
        <row r="776">
          <cell r="C776" t="e">
            <v>#N/A</v>
          </cell>
        </row>
        <row r="777">
          <cell r="C777" t="e">
            <v>#N/A</v>
          </cell>
        </row>
        <row r="778">
          <cell r="C778" t="e">
            <v>#N/A</v>
          </cell>
        </row>
        <row r="779">
          <cell r="C779" t="e">
            <v>#N/A</v>
          </cell>
        </row>
        <row r="780">
          <cell r="C780" t="e">
            <v>#N/A</v>
          </cell>
        </row>
        <row r="781">
          <cell r="C781" t="e">
            <v>#N/A</v>
          </cell>
        </row>
        <row r="782">
          <cell r="C782" t="e">
            <v>#N/A</v>
          </cell>
        </row>
        <row r="783">
          <cell r="C783" t="e">
            <v>#N/A</v>
          </cell>
        </row>
        <row r="784">
          <cell r="C784" t="e">
            <v>#N/A</v>
          </cell>
        </row>
        <row r="785">
          <cell r="C785" t="e">
            <v>#N/A</v>
          </cell>
        </row>
        <row r="786">
          <cell r="C786" t="e">
            <v>#N/A</v>
          </cell>
        </row>
        <row r="787">
          <cell r="C787" t="e">
            <v>#N/A</v>
          </cell>
        </row>
        <row r="788">
          <cell r="C788" t="e">
            <v>#N/A</v>
          </cell>
        </row>
        <row r="789">
          <cell r="C789" t="e">
            <v>#N/A</v>
          </cell>
        </row>
        <row r="790">
          <cell r="C790" t="e">
            <v>#N/A</v>
          </cell>
        </row>
        <row r="791">
          <cell r="C791" t="e">
            <v>#N/A</v>
          </cell>
        </row>
        <row r="792">
          <cell r="C792" t="e">
            <v>#N/A</v>
          </cell>
        </row>
        <row r="793">
          <cell r="C793" t="e">
            <v>#N/A</v>
          </cell>
        </row>
        <row r="794">
          <cell r="C794" t="e">
            <v>#N/A</v>
          </cell>
        </row>
        <row r="795">
          <cell r="C795" t="e">
            <v>#N/A</v>
          </cell>
        </row>
        <row r="796">
          <cell r="C796" t="e">
            <v>#N/A</v>
          </cell>
        </row>
        <row r="797">
          <cell r="C797" t="e">
            <v>#N/A</v>
          </cell>
        </row>
        <row r="798">
          <cell r="C798" t="e">
            <v>#N/A</v>
          </cell>
        </row>
        <row r="799">
          <cell r="C799" t="e">
            <v>#N/A</v>
          </cell>
        </row>
        <row r="800">
          <cell r="C800" t="e">
            <v>#N/A</v>
          </cell>
        </row>
        <row r="801">
          <cell r="C801" t="e">
            <v>#N/A</v>
          </cell>
        </row>
        <row r="802">
          <cell r="C802" t="e">
            <v>#N/A</v>
          </cell>
        </row>
        <row r="803">
          <cell r="C803" t="e">
            <v>#N/A</v>
          </cell>
        </row>
        <row r="804">
          <cell r="C804" t="e">
            <v>#N/A</v>
          </cell>
        </row>
        <row r="805">
          <cell r="C805" t="e">
            <v>#N/A</v>
          </cell>
        </row>
        <row r="806">
          <cell r="C806" t="e">
            <v>#N/A</v>
          </cell>
        </row>
        <row r="807">
          <cell r="C807" t="e">
            <v>#N/A</v>
          </cell>
        </row>
        <row r="808">
          <cell r="C808" t="e">
            <v>#N/A</v>
          </cell>
        </row>
        <row r="809">
          <cell r="C809" t="e">
            <v>#N/A</v>
          </cell>
        </row>
        <row r="810">
          <cell r="C810" t="e">
            <v>#N/A</v>
          </cell>
        </row>
        <row r="811">
          <cell r="C811" t="e">
            <v>#N/A</v>
          </cell>
        </row>
        <row r="812">
          <cell r="C812" t="e">
            <v>#N/A</v>
          </cell>
        </row>
        <row r="813">
          <cell r="C813" t="e">
            <v>#N/A</v>
          </cell>
        </row>
        <row r="814">
          <cell r="C814" t="e">
            <v>#N/A</v>
          </cell>
        </row>
        <row r="815">
          <cell r="C815" t="e">
            <v>#N/A</v>
          </cell>
        </row>
        <row r="816">
          <cell r="C816" t="e">
            <v>#N/A</v>
          </cell>
        </row>
        <row r="817">
          <cell r="C817" t="e">
            <v>#N/A</v>
          </cell>
        </row>
        <row r="818">
          <cell r="C818" t="e">
            <v>#N/A</v>
          </cell>
        </row>
        <row r="819">
          <cell r="C819" t="e">
            <v>#N/A</v>
          </cell>
        </row>
        <row r="820">
          <cell r="C820" t="e">
            <v>#N/A</v>
          </cell>
        </row>
        <row r="821">
          <cell r="C821" t="e">
            <v>#N/A</v>
          </cell>
        </row>
        <row r="822">
          <cell r="C822" t="e">
            <v>#N/A</v>
          </cell>
        </row>
        <row r="823">
          <cell r="C823" t="e">
            <v>#N/A</v>
          </cell>
        </row>
        <row r="824">
          <cell r="C824" t="e">
            <v>#N/A</v>
          </cell>
        </row>
        <row r="825">
          <cell r="C825" t="e">
            <v>#N/A</v>
          </cell>
        </row>
        <row r="826">
          <cell r="C826" t="e">
            <v>#N/A</v>
          </cell>
        </row>
        <row r="827">
          <cell r="C827" t="e">
            <v>#N/A</v>
          </cell>
        </row>
        <row r="828">
          <cell r="C828" t="e">
            <v>#N/A</v>
          </cell>
        </row>
        <row r="829">
          <cell r="C829" t="e">
            <v>#N/A</v>
          </cell>
        </row>
        <row r="830">
          <cell r="C830" t="e">
            <v>#N/A</v>
          </cell>
        </row>
        <row r="831">
          <cell r="C831" t="e">
            <v>#N/A</v>
          </cell>
        </row>
        <row r="832">
          <cell r="C832" t="e">
            <v>#N/A</v>
          </cell>
        </row>
        <row r="833">
          <cell r="C833" t="e">
            <v>#N/A</v>
          </cell>
        </row>
        <row r="834">
          <cell r="C834" t="e">
            <v>#N/A</v>
          </cell>
        </row>
        <row r="835">
          <cell r="C835" t="e">
            <v>#N/A</v>
          </cell>
        </row>
        <row r="836">
          <cell r="C836" t="e">
            <v>#N/A</v>
          </cell>
        </row>
        <row r="837">
          <cell r="C837" t="e">
            <v>#N/A</v>
          </cell>
        </row>
        <row r="838">
          <cell r="C838" t="e">
            <v>#N/A</v>
          </cell>
        </row>
        <row r="839">
          <cell r="C839" t="e">
            <v>#N/A</v>
          </cell>
        </row>
        <row r="840">
          <cell r="C840" t="e">
            <v>#N/A</v>
          </cell>
        </row>
        <row r="841">
          <cell r="C841" t="e">
            <v>#N/A</v>
          </cell>
        </row>
        <row r="842">
          <cell r="C842" t="e">
            <v>#N/A</v>
          </cell>
        </row>
        <row r="843">
          <cell r="C843" t="e">
            <v>#N/A</v>
          </cell>
        </row>
        <row r="844">
          <cell r="C844" t="e">
            <v>#N/A</v>
          </cell>
        </row>
        <row r="845">
          <cell r="C845" t="e">
            <v>#N/A</v>
          </cell>
        </row>
        <row r="846">
          <cell r="C846" t="e">
            <v>#N/A</v>
          </cell>
        </row>
        <row r="847">
          <cell r="C847" t="e">
            <v>#N/A</v>
          </cell>
        </row>
        <row r="848">
          <cell r="C848" t="e">
            <v>#N/A</v>
          </cell>
        </row>
        <row r="849">
          <cell r="C849" t="e">
            <v>#N/A</v>
          </cell>
        </row>
        <row r="850">
          <cell r="C850" t="e">
            <v>#N/A</v>
          </cell>
        </row>
        <row r="851">
          <cell r="C851" t="e">
            <v>#N/A</v>
          </cell>
        </row>
        <row r="852">
          <cell r="C852" t="e">
            <v>#N/A</v>
          </cell>
        </row>
        <row r="853">
          <cell r="C853" t="e">
            <v>#N/A</v>
          </cell>
        </row>
        <row r="854">
          <cell r="C854" t="e">
            <v>#N/A</v>
          </cell>
        </row>
        <row r="855">
          <cell r="C855" t="e">
            <v>#N/A</v>
          </cell>
        </row>
        <row r="856">
          <cell r="C856" t="e">
            <v>#N/A</v>
          </cell>
        </row>
        <row r="857">
          <cell r="C857" t="e">
            <v>#N/A</v>
          </cell>
        </row>
        <row r="858">
          <cell r="C858" t="e">
            <v>#N/A</v>
          </cell>
        </row>
        <row r="859">
          <cell r="C859" t="e">
            <v>#N/A</v>
          </cell>
        </row>
        <row r="860">
          <cell r="C860" t="e">
            <v>#N/A</v>
          </cell>
        </row>
        <row r="861">
          <cell r="C861" t="e">
            <v>#N/A</v>
          </cell>
        </row>
        <row r="862">
          <cell r="C862" t="e">
            <v>#N/A</v>
          </cell>
        </row>
        <row r="863">
          <cell r="C863" t="e">
            <v>#N/A</v>
          </cell>
        </row>
        <row r="864">
          <cell r="C864" t="e">
            <v>#N/A</v>
          </cell>
        </row>
        <row r="865">
          <cell r="C865" t="e">
            <v>#N/A</v>
          </cell>
        </row>
        <row r="866">
          <cell r="C866" t="e">
            <v>#N/A</v>
          </cell>
        </row>
        <row r="867">
          <cell r="C867" t="e">
            <v>#N/A</v>
          </cell>
        </row>
        <row r="868">
          <cell r="C868" t="e">
            <v>#N/A</v>
          </cell>
        </row>
        <row r="869">
          <cell r="C869" t="e">
            <v>#N/A</v>
          </cell>
        </row>
        <row r="870">
          <cell r="C870" t="e">
            <v>#N/A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/>
      <sheetData sheetId="37"/>
      <sheetData sheetId="38"/>
      <sheetData sheetId="39"/>
      <sheetData sheetId="40"/>
      <sheetData sheetId="41" refreshError="1"/>
      <sheetData sheetId="42" refreshError="1"/>
      <sheetData sheetId="4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"/>
      <sheetName val="ОСВ"/>
      <sheetName val="Трансф"/>
      <sheetName val="Корректировки"/>
      <sheetName val="Проверка"/>
      <sheetName val="Деб_КС"/>
      <sheetName val="Деб_ДС"/>
      <sheetName val="Кред"/>
      <sheetName val="Лизинг"/>
      <sheetName val="Векселя"/>
      <sheetName val="Выручка"/>
      <sheetName val="Сч84"/>
      <sheetName val="Сч91"/>
      <sheetName val="Сч99"/>
    </sheetNames>
    <sheetDataSet>
      <sheetData sheetId="0" refreshError="1">
        <row r="6">
          <cell r="D6">
            <v>37986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ды"/>
      <sheetName val="Свод по ФП_УК"/>
      <sheetName val="Финплан_УК"/>
      <sheetName val="Свод по ФП_Оффшоры"/>
      <sheetName val="Финплан_Оффшоры"/>
      <sheetName val="распред_оф"/>
      <sheetName val="2006_БДР"/>
      <sheetName val="Баланс"/>
      <sheetName val="Дт"/>
      <sheetName val="Кт"/>
      <sheetName val="НДС_табл"/>
      <sheetName val="НДС"/>
      <sheetName val="ВТБ_УК"/>
      <sheetName val="Основые данные"/>
      <sheetName val="Фин_план_2006_УК_РПА_уточн (c н"/>
      <sheetName val="General"/>
      <sheetName val="Дебиторка"/>
      <sheetName val="фев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+1Э"/>
      <sheetName val="+1Э (Б)"/>
      <sheetName val="+2П"/>
      <sheetName val="+4Э"/>
      <sheetName val="+4Э (Б)"/>
      <sheetName val="+6пл"/>
      <sheetName val="6ф"/>
      <sheetName val="6г"/>
      <sheetName val="+6аЭ"/>
      <sheetName val="+8плК"/>
      <sheetName val="+8плБ"/>
      <sheetName val="7ф(б2)"/>
      <sheetName val="7ф(ТД)"/>
      <sheetName val="7ф(З)"/>
      <sheetName val="7ф(Б1)"/>
      <sheetName val="7ф(В)"/>
      <sheetName val="+7аБ"/>
      <sheetName val="-7аТД"/>
      <sheetName val="_7аЗ"/>
      <sheetName val="_7аВ"/>
      <sheetName val="8КАВЗ"/>
      <sheetName val="14"/>
      <sheetName val="14ТД"/>
      <sheetName val="14З"/>
      <sheetName val="14В"/>
      <sheetName val="-9Э"/>
      <sheetName val="коды"/>
    </sheetNames>
    <sheetDataSet>
      <sheetData sheetId="0" refreshError="1">
        <row r="21">
          <cell r="A21" t="str">
            <v>БИЗНЕС "Курганский автобус"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ды"/>
      <sheetName val="2006_БДР"/>
      <sheetName val="Свод по ФП_УК"/>
      <sheetName val="Финплан_УК"/>
      <sheetName val="Свод по ФП_Оффшоры"/>
      <sheetName val="Финплан_Оффшоры"/>
      <sheetName val="НДС"/>
      <sheetName val="ВТБ_УК"/>
      <sheetName val="Основые данные"/>
      <sheetName val="Инвестиционные проекты"/>
      <sheetName val="Классификатор"/>
      <sheetName val="Данные"/>
      <sheetName val="."/>
      <sheetName val="ЯНВАРЬ"/>
      <sheetName val="Лист1"/>
      <sheetName val="Свод_по_ФП_УК"/>
      <sheetName val="Свод_по_ФП_Оффшоры"/>
      <sheetName val="Основые_данные"/>
      <sheetName val="Инвестиционные_проекты"/>
      <sheetName val="_"/>
      <sheetName val="P&amp;L_ГАЗ_Руб"/>
    </sheetNames>
    <sheetDataSet>
      <sheetData sheetId="0" refreshError="1">
        <row r="31">
          <cell r="A31" t="str">
            <v>02</v>
          </cell>
        </row>
        <row r="32">
          <cell r="B32" t="str">
            <v>Прочие доходы с НДС</v>
          </cell>
        </row>
        <row r="33">
          <cell r="B33" t="str">
            <v>Прочие доходы без НДС</v>
          </cell>
        </row>
        <row r="35">
          <cell r="B35" t="str">
            <v>Вспомогательные материалы и канцелярия</v>
          </cell>
        </row>
        <row r="36">
          <cell r="B36" t="str">
            <v>Подписка</v>
          </cell>
        </row>
        <row r="37">
          <cell r="B37" t="str">
            <v>Затраты на консультационные услуги по стратегии</v>
          </cell>
        </row>
        <row r="38">
          <cell r="B38" t="str">
            <v>Консультационные  услуги прочие</v>
          </cell>
        </row>
        <row r="39">
          <cell r="B39" t="str">
            <v>Расходы на прочие услуги с НДС</v>
          </cell>
        </row>
        <row r="40">
          <cell r="B40" t="str">
            <v>Расходы на прочие услуги без НДС</v>
          </cell>
        </row>
        <row r="41">
          <cell r="B41" t="str">
            <v>Штрафы, пени,прочие санкции по хозяйственным договорам</v>
          </cell>
        </row>
        <row r="42">
          <cell r="B42" t="str">
            <v>Затраты на корпоративные проекты  "Автокомпоненты"</v>
          </cell>
        </row>
        <row r="43">
          <cell r="B43" t="str">
            <v>Затраты на корпоративные проекты  "Легкие коммерческие автомобили"</v>
          </cell>
        </row>
        <row r="44">
          <cell r="B44" t="str">
            <v>Затраты на корпоративные проекты  "Легковые автомобили"</v>
          </cell>
        </row>
        <row r="45">
          <cell r="B45" t="str">
            <v>Затраты на корпоративные проекты  "Грузовые Автомобили"</v>
          </cell>
        </row>
        <row r="46">
          <cell r="B46" t="str">
            <v>Затраты на корпоративные проекты  "Автобусы"</v>
          </cell>
        </row>
        <row r="47">
          <cell r="B47" t="str">
            <v>Затраты на корпоративные проекты  "Спецтехника"</v>
          </cell>
        </row>
        <row r="48">
          <cell r="B48" t="str">
            <v>Затраты на корпоративные проекты  "Двигатели"</v>
          </cell>
        </row>
        <row r="49">
          <cell r="B49" t="str">
            <v>Затраты на корпоративные проекты  "РПАС"</v>
          </cell>
        </row>
        <row r="50">
          <cell r="B50" t="str">
            <v>Затраты на корпоративные проекты  ОАО "Русские Машины"</v>
          </cell>
        </row>
        <row r="51">
          <cell r="B51" t="str">
            <v>Затраты на корпоративные проекты  ООО "УК "РПА" без НДС</v>
          </cell>
        </row>
        <row r="52">
          <cell r="B52" t="str">
            <v>Затраты на корпоративные проекты  ООО "УК "РПА" с НДС</v>
          </cell>
        </row>
        <row r="53">
          <cell r="B53" t="str">
            <v>Прочие расходы с НДС</v>
          </cell>
        </row>
        <row r="54">
          <cell r="B54" t="str">
            <v>Прочие расходы без НДС</v>
          </cell>
        </row>
        <row r="56">
          <cell r="A56" t="str">
            <v>03</v>
          </cell>
        </row>
        <row r="57">
          <cell r="B57" t="str">
            <v>Поступления под корпоративные проекты  "Автокомпоненты"</v>
          </cell>
        </row>
        <row r="58">
          <cell r="B58" t="str">
            <v>Поступления под корпоративные проекты  "Легкие коммерческие автомобили"</v>
          </cell>
        </row>
        <row r="59">
          <cell r="B59" t="str">
            <v>Поступления под корпоративные проекты  "Легковые автомобили"</v>
          </cell>
        </row>
        <row r="60">
          <cell r="B60" t="str">
            <v>Поступления под корпоративные проекты  "Грузовые Автомобили"</v>
          </cell>
        </row>
        <row r="61">
          <cell r="B61" t="str">
            <v>Поступления под корпоративные проекты  "Автобусы"</v>
          </cell>
        </row>
        <row r="62">
          <cell r="B62" t="str">
            <v>Поступления под корпоративные проекты  "Спецтехника"</v>
          </cell>
        </row>
        <row r="63">
          <cell r="B63" t="str">
            <v>Поступления под корпоративные проекты  "Двигатели"</v>
          </cell>
        </row>
        <row r="64">
          <cell r="B64" t="str">
            <v>Поступления под корпоративные проекты  "РПАС"</v>
          </cell>
        </row>
        <row r="65">
          <cell r="B65" t="str">
            <v>Поступления под корпоративные проекты  ОАО "Русские Машины"</v>
          </cell>
        </row>
        <row r="66">
          <cell r="B66" t="str">
            <v>Поступления под корпоративные проекты  ООО "УК "РПА"</v>
          </cell>
        </row>
        <row r="67">
          <cell r="B67" t="str">
            <v>Прочие доходы с НДС</v>
          </cell>
        </row>
        <row r="68">
          <cell r="B68" t="str">
            <v>Прочие доходы без НДС</v>
          </cell>
        </row>
        <row r="71">
          <cell r="B71" t="str">
            <v>Консультационные юридические услуги</v>
          </cell>
        </row>
        <row r="72">
          <cell r="B72" t="str">
            <v>Консультационные  услуги по оценке имущества</v>
          </cell>
        </row>
        <row r="73">
          <cell r="B73" t="str">
            <v>Консультационные  услуги прочие</v>
          </cell>
        </row>
        <row r="74">
          <cell r="B74" t="str">
            <v>Нотариальные услуги</v>
          </cell>
        </row>
        <row r="75">
          <cell r="B75" t="str">
            <v>Расходы на прочие услуги с НДС</v>
          </cell>
        </row>
        <row r="76">
          <cell r="B76" t="str">
            <v>Расходы на прочие услуги без НДС</v>
          </cell>
        </row>
        <row r="77">
          <cell r="B77" t="str">
            <v xml:space="preserve">Расходы на выпуск и обслуживание ценных бумаг </v>
          </cell>
        </row>
        <row r="78">
          <cell r="B78" t="str">
            <v>Штрафы, пени,прочие санкции по хозяйственным договорам</v>
          </cell>
        </row>
        <row r="79">
          <cell r="B79" t="str">
            <v>Расходы по банкротству и ликвидация компаний</v>
          </cell>
        </row>
        <row r="80">
          <cell r="B80" t="str">
            <v>Судебные расходы</v>
          </cell>
        </row>
        <row r="81">
          <cell r="B81" t="str">
            <v>Расходы на штрафы ФАС</v>
          </cell>
        </row>
        <row r="82">
          <cell r="B82" t="str">
            <v>Затраты на корпоративные проекты  "Автокомпоненты"</v>
          </cell>
        </row>
        <row r="83">
          <cell r="B83" t="str">
            <v>Затраты на корпоративные проекты  "Легкие коммерческие автомобили"</v>
          </cell>
        </row>
        <row r="84">
          <cell r="B84" t="str">
            <v>Затраты на корпоративные проекты  "Легковые автомобили"</v>
          </cell>
        </row>
        <row r="85">
          <cell r="B85" t="str">
            <v>Затраты на корпоративные проекты  "Грузовые Автомобили"</v>
          </cell>
        </row>
        <row r="86">
          <cell r="B86" t="str">
            <v>Затраты на корпоративные проекты  "Автобусы"</v>
          </cell>
        </row>
        <row r="87">
          <cell r="B87" t="str">
            <v>Затраты на корпоративные проекты  "Спецтехника"</v>
          </cell>
        </row>
        <row r="88">
          <cell r="B88" t="str">
            <v>Затраты на корпоративные проекты  "Двигатели"</v>
          </cell>
        </row>
        <row r="89">
          <cell r="B89" t="str">
            <v>Затраты на корпоративные проекты  "РПАС"</v>
          </cell>
        </row>
        <row r="90">
          <cell r="B90" t="str">
            <v>Затраты на корпоративные проекты  ОАО "Русские Машины"</v>
          </cell>
        </row>
        <row r="91">
          <cell r="B91" t="str">
            <v>Затраты на корпоративные проекты  ООО "УК "РПА"</v>
          </cell>
        </row>
        <row r="92">
          <cell r="B92" t="str">
            <v>Расходы на приобретение долей в уставных капиталах</v>
          </cell>
        </row>
        <row r="93">
          <cell r="B93" t="str">
            <v>Расчеты по финансовым вложениям</v>
          </cell>
        </row>
        <row r="94">
          <cell r="B94" t="str">
            <v>Расходы на выплату дивидендов</v>
          </cell>
        </row>
        <row r="95">
          <cell r="B95" t="str">
            <v>Прочие расходы с НДС</v>
          </cell>
        </row>
        <row r="96">
          <cell r="B96" t="str">
            <v>Прочие расходы без НДС</v>
          </cell>
        </row>
        <row r="98">
          <cell r="A98" t="str">
            <v>04</v>
          </cell>
        </row>
        <row r="99">
          <cell r="B99" t="str">
            <v>Доходы по договорам поручения "Автокомпоненты"</v>
          </cell>
        </row>
        <row r="100">
          <cell r="B100" t="str">
            <v>Доходы по договорам поручения "Легкие коммерческие автомобили"</v>
          </cell>
        </row>
        <row r="101">
          <cell r="B101" t="str">
            <v>Доходы по договорам поручения "Легковые автомобили"</v>
          </cell>
        </row>
        <row r="102">
          <cell r="B102" t="str">
            <v>Доходы по договорам поручения "Грузовые Автомобили"</v>
          </cell>
        </row>
        <row r="103">
          <cell r="B103" t="str">
            <v>Доходы по договорам поручения "Автобусы"</v>
          </cell>
        </row>
        <row r="104">
          <cell r="B104" t="str">
            <v>Доходы по договорам поручения "Спецтехника"</v>
          </cell>
        </row>
        <row r="105">
          <cell r="B105" t="str">
            <v>Доходы по договорам поручения "Двигатели"</v>
          </cell>
        </row>
        <row r="106">
          <cell r="B106" t="str">
            <v>Доходы по договорам поручения "РПАС"</v>
          </cell>
        </row>
        <row r="107">
          <cell r="B107" t="str">
            <v>Прочие доходы с НДС</v>
          </cell>
        </row>
        <row r="108">
          <cell r="B108" t="str">
            <v>Прочие доходы без НДС</v>
          </cell>
        </row>
        <row r="109">
          <cell r="B109" t="str">
            <v>Расходы на участие в конференциях и выставках с НДС</v>
          </cell>
        </row>
        <row r="110">
          <cell r="B110" t="str">
            <v>Расходы на участие в конференциях и выставках без НДС</v>
          </cell>
        </row>
        <row r="111">
          <cell r="B111" t="str">
            <v>Вспомогательные материалы и канцелярия</v>
          </cell>
        </row>
        <row r="112">
          <cell r="B112" t="str">
            <v>Подписка</v>
          </cell>
        </row>
        <row r="113">
          <cell r="B113" t="str">
            <v>Консультационные  услуги прочие</v>
          </cell>
        </row>
        <row r="114">
          <cell r="B114" t="str">
            <v>Расходы на прочие услуги с НДС</v>
          </cell>
        </row>
        <row r="115">
          <cell r="B115" t="str">
            <v>Расходы на прочие услуги без НДС</v>
          </cell>
        </row>
        <row r="116">
          <cell r="B116" t="str">
            <v>Штрафы, пени,прочие санкции по хозяйственным договорам</v>
          </cell>
        </row>
        <row r="117">
          <cell r="B117" t="str">
            <v>Затраты на корпоративные проекты  "Автокомпоненты"</v>
          </cell>
        </row>
        <row r="118">
          <cell r="B118" t="str">
            <v>Затраты на корпоративные проекты  "Легкие коммерческие автомобили"</v>
          </cell>
        </row>
        <row r="119">
          <cell r="B119" t="str">
            <v>Затраты на корпоративные проекты  "Легковые автомобили"</v>
          </cell>
        </row>
        <row r="120">
          <cell r="B120" t="str">
            <v>Затраты на корпоративные проекты  "Грузовые Автомобили"</v>
          </cell>
        </row>
        <row r="121">
          <cell r="B121" t="str">
            <v>Затраты на корпоративные проекты  "Автобусы"</v>
          </cell>
        </row>
        <row r="122">
          <cell r="B122" t="str">
            <v>Затраты на корпоративные проекты  "Спецтехника"</v>
          </cell>
        </row>
        <row r="123">
          <cell r="B123" t="str">
            <v>Затраты на корпоративные проекты  "Двигатели"</v>
          </cell>
        </row>
        <row r="124">
          <cell r="B124" t="str">
            <v>Затраты на корпоративные проекты  "РПАС"</v>
          </cell>
        </row>
        <row r="125">
          <cell r="B125" t="str">
            <v>Затраты на корпоративные проекты  ОАО "Русские Машины"</v>
          </cell>
        </row>
        <row r="126">
          <cell r="B126" t="str">
            <v>Затраты на корпоративные проекты  ООО "УК "РПА"</v>
          </cell>
        </row>
        <row r="127">
          <cell r="B127" t="str">
            <v>Расходы на маркетинг</v>
          </cell>
        </row>
        <row r="128">
          <cell r="B128" t="str">
            <v>Прочие расходы с НДС</v>
          </cell>
        </row>
        <row r="129">
          <cell r="B129" t="str">
            <v>Прочие расходы без НДС</v>
          </cell>
        </row>
        <row r="131">
          <cell r="A131" t="str">
            <v>05</v>
          </cell>
        </row>
        <row r="132">
          <cell r="B132" t="str">
            <v>Доходы по договорам поручения "Автокомпоненты"</v>
          </cell>
        </row>
        <row r="133">
          <cell r="B133" t="str">
            <v>Доходы по договорам поручения "Легкие коммерческие автомобили"</v>
          </cell>
        </row>
        <row r="134">
          <cell r="B134" t="str">
            <v>Доходы по договорам поручения "Легковые автомобили"</v>
          </cell>
        </row>
        <row r="135">
          <cell r="B135" t="str">
            <v>Доходы по договорам поручения "Грузовые Автомобили"</v>
          </cell>
        </row>
        <row r="136">
          <cell r="B136" t="str">
            <v>Доходы по договорам поручения "Автобусы"</v>
          </cell>
        </row>
        <row r="137">
          <cell r="B137" t="str">
            <v>Доходы по договорам поручения "Спецтехника"</v>
          </cell>
        </row>
        <row r="138">
          <cell r="B138" t="str">
            <v>Доходы по договорам поручения "Двигатели"</v>
          </cell>
        </row>
        <row r="139">
          <cell r="B139" t="str">
            <v>Доходы по договорам поручения "РПАС"</v>
          </cell>
        </row>
        <row r="140">
          <cell r="B140" t="str">
            <v>Прочие доходы с НДС</v>
          </cell>
        </row>
        <row r="141">
          <cell r="B141" t="str">
            <v>Прочие доходы без НДС</v>
          </cell>
        </row>
        <row r="142">
          <cell r="B142" t="str">
            <v>Расходы на участие в конференциях и выставках с НДС</v>
          </cell>
        </row>
        <row r="143">
          <cell r="B143" t="str">
            <v>Расходы на участие в конференциях и выставках без НДС</v>
          </cell>
        </row>
        <row r="144">
          <cell r="B144" t="str">
            <v>Вспомогательные материалы и канцелярия</v>
          </cell>
        </row>
        <row r="145">
          <cell r="B145" t="str">
            <v>Подписка</v>
          </cell>
        </row>
        <row r="146">
          <cell r="B146" t="str">
            <v>Консультационные  услуги прочие</v>
          </cell>
        </row>
        <row r="147">
          <cell r="B147" t="str">
            <v>Расходы на прочие услуги с НДС</v>
          </cell>
        </row>
        <row r="148">
          <cell r="B148" t="str">
            <v>Расходы на прочие услуги без НДС</v>
          </cell>
        </row>
        <row r="149">
          <cell r="B149" t="str">
            <v>Штрафы, пени,прочие санкции по хозяйственным договорам</v>
          </cell>
        </row>
        <row r="150">
          <cell r="B150" t="str">
            <v>Затраты на корпоративные проекты  "Автокомпоненты"</v>
          </cell>
        </row>
        <row r="151">
          <cell r="B151" t="str">
            <v>Затраты на корпоративные проекты  "Легкие коммерческие автомобили"</v>
          </cell>
        </row>
        <row r="152">
          <cell r="B152" t="str">
            <v>Затраты на корпоративные проекты  "Легковые автомобили"</v>
          </cell>
        </row>
        <row r="153">
          <cell r="B153" t="str">
            <v>Затраты на корпоративные проекты  "Грузовые Автомобили"</v>
          </cell>
        </row>
        <row r="154">
          <cell r="B154" t="str">
            <v>Затраты на корпоративные проекты  "Автобусы"</v>
          </cell>
        </row>
        <row r="155">
          <cell r="B155" t="str">
            <v>Затраты на корпоративные проекты  "Спецтехника"</v>
          </cell>
        </row>
        <row r="156">
          <cell r="B156" t="str">
            <v>Затраты на корпоративные проекты  "Двигатели"</v>
          </cell>
        </row>
        <row r="157">
          <cell r="B157" t="str">
            <v>Затраты на корпоративные проекты  "РПАС"</v>
          </cell>
        </row>
        <row r="158">
          <cell r="B158" t="str">
            <v>Затраты на корпоративные проекты  ОАО "Русские Машины"</v>
          </cell>
        </row>
        <row r="159">
          <cell r="B159" t="str">
            <v>Затраты на корпоративные проекты  ООО "УК "РПА"</v>
          </cell>
        </row>
        <row r="160">
          <cell r="B160" t="str">
            <v>Расходы на рекламу с НДС</v>
          </cell>
        </row>
        <row r="161">
          <cell r="B161" t="str">
            <v>Расходы на рекламу без НДС</v>
          </cell>
        </row>
        <row r="162">
          <cell r="B162" t="str">
            <v>Расходы по PR - деятельности с НДС</v>
          </cell>
        </row>
        <row r="163">
          <cell r="B163" t="str">
            <v>Расходы по PR - деятельности без НДС</v>
          </cell>
        </row>
        <row r="164">
          <cell r="B164" t="str">
            <v>Прочие расходы с НДС</v>
          </cell>
        </row>
        <row r="165">
          <cell r="B165" t="str">
            <v>Прочие расходы без НДС</v>
          </cell>
        </row>
        <row r="167">
          <cell r="A167" t="str">
            <v>06</v>
          </cell>
        </row>
        <row r="168">
          <cell r="B168" t="str">
            <v>Доходы по договорам управления "Автокомпоненты"</v>
          </cell>
        </row>
        <row r="169">
          <cell r="B169" t="str">
            <v>Доходы по договорам управления "Легкие коммерческие автомобили"</v>
          </cell>
        </row>
        <row r="170">
          <cell r="B170" t="str">
            <v>Доходы по договорам управления "Легковые автомобили"</v>
          </cell>
        </row>
        <row r="171">
          <cell r="B171" t="str">
            <v>Доходы по договорам управления "Грузовые Автомобили"</v>
          </cell>
        </row>
        <row r="172">
          <cell r="B172" t="str">
            <v>Доходы по договорам управления "Автобусы"</v>
          </cell>
        </row>
        <row r="173">
          <cell r="B173" t="str">
            <v>Доходы по договорам управления "Спецтехника"</v>
          </cell>
        </row>
        <row r="174">
          <cell r="B174" t="str">
            <v>Доходы по договорам управления "Двигатели"</v>
          </cell>
        </row>
        <row r="175">
          <cell r="B175" t="str">
            <v>Доходы по договорам управления "РПАС"</v>
          </cell>
        </row>
        <row r="176">
          <cell r="B176" t="str">
            <v>Поступления от займов полученных (основная часть) "Автокомпоненты"</v>
          </cell>
        </row>
        <row r="177">
          <cell r="B177" t="str">
            <v>Поступления от займов полученных (основная часть) "Легкие коммерческие автомобили"</v>
          </cell>
        </row>
        <row r="178">
          <cell r="B178" t="str">
            <v>Поступления от займов полученных (основная часть) "Легковые автомобили"</v>
          </cell>
        </row>
        <row r="179">
          <cell r="B179" t="str">
            <v>Поступления от займов полученных (основная часть) "Грузовые Автомобили"</v>
          </cell>
        </row>
        <row r="180">
          <cell r="B180" t="str">
            <v>Поступления от займов полученных (основная часть) "Автобусы"</v>
          </cell>
        </row>
        <row r="181">
          <cell r="B181" t="str">
            <v>Поступления от займов полученных (основная часть) "Спецтехника"</v>
          </cell>
        </row>
        <row r="182">
          <cell r="B182" t="str">
            <v>Поступления от займов полученных (основная часть) "Двигатели"</v>
          </cell>
        </row>
        <row r="183">
          <cell r="B183" t="str">
            <v>Поступления от займов полученных (основная часть) "РПАС"</v>
          </cell>
        </row>
        <row r="184">
          <cell r="B184" t="str">
            <v>Поступления от займов полученных (основная часть) ОАО "Русские Машины"</v>
          </cell>
        </row>
        <row r="185">
          <cell r="B185" t="str">
            <v>Поступления от займов полученных (основная часть) ООО "УК "РПА"</v>
          </cell>
        </row>
        <row r="186">
          <cell r="B186" t="str">
            <v>Поступления от займов полученных (основная часть) КБЭ</v>
          </cell>
        </row>
        <row r="187">
          <cell r="B187" t="str">
            <v>Поступления от банковских системных кредитов полученных (основная часть) Банк "Союз"</v>
          </cell>
        </row>
        <row r="188">
          <cell r="B188" t="str">
            <v>Поступления от банковских системных кредитов полученных (основная часть) Сбербанк РФ</v>
          </cell>
        </row>
        <row r="189">
          <cell r="B189" t="str">
            <v>Поступления от банковских системных кредитов полученных (основная часть) Внешторгбанк</v>
          </cell>
        </row>
        <row r="190">
          <cell r="B190" t="str">
            <v>Поступления от банковских системных кредитов полученных (основная часть) Прочие банки</v>
          </cell>
        </row>
        <row r="191">
          <cell r="B191" t="str">
            <v>Поступления от банковских операционных кредитов полученных (основная часть) Банк "Союз"</v>
          </cell>
        </row>
        <row r="192">
          <cell r="B192" t="str">
            <v>Поступления от банковских операционных кредитов полученных (основная часть) Сбербанк РФ</v>
          </cell>
        </row>
        <row r="193">
          <cell r="B193" t="str">
            <v>Поступления от банковских операционных кредитов полученных (основная часть) Внешторгбанк</v>
          </cell>
        </row>
        <row r="194">
          <cell r="B194" t="str">
            <v>Поступления от банковских операционных кредитов полученных (основная часть) Прочие банки</v>
          </cell>
        </row>
        <row r="195">
          <cell r="B195" t="str">
            <v>Поступления от возврата займов выданных (основная часть) "Автокомпоненты"</v>
          </cell>
        </row>
        <row r="196">
          <cell r="B196" t="str">
            <v>Поступления от возврата займов выданных (основная часть) "Легкие коммерческие автомобили"</v>
          </cell>
        </row>
        <row r="197">
          <cell r="B197" t="str">
            <v>Поступления от возврата займов выданных (основная часть) "Легковые автомобили"</v>
          </cell>
        </row>
        <row r="198">
          <cell r="B198" t="str">
            <v>Поступления от возврата займов выданных (основная часть) "Грузовые Автомобили"</v>
          </cell>
        </row>
        <row r="199">
          <cell r="B199" t="str">
            <v>Поступления от возврата займов выданных (основная часть) "Автобусы"</v>
          </cell>
        </row>
        <row r="200">
          <cell r="B200" t="str">
            <v>Поступления от возврата займов выданных (основная часть) "Спецтехника"</v>
          </cell>
        </row>
        <row r="201">
          <cell r="B201" t="str">
            <v>Поступления от возврата займов выданных (основная часть) "Двигатели"</v>
          </cell>
        </row>
        <row r="202">
          <cell r="B202" t="str">
            <v>Поступления от возврата займов выданных (основная часть) "РПАС"</v>
          </cell>
        </row>
        <row r="203">
          <cell r="B203" t="str">
            <v>Поступления от возврата займов выданных (основная часть) ОАО "Русские Машины"</v>
          </cell>
        </row>
        <row r="204">
          <cell r="B204" t="str">
            <v>Поступления от возврата займов выданных (основная часть)  ООО "УК "РПА"</v>
          </cell>
        </row>
        <row r="205">
          <cell r="B205" t="str">
            <v>Поступления от возврата займов выданных (основная часть) КБЭ</v>
          </cell>
        </row>
        <row r="206">
          <cell r="B206" t="str">
            <v>Поступления от возврата банковских депозитов (основная часть) Банк "Союз"</v>
          </cell>
        </row>
        <row r="207">
          <cell r="B207" t="str">
            <v>Поступления от возврата банковских депозитов (основная часть) Сбербанк РФ</v>
          </cell>
        </row>
        <row r="208">
          <cell r="B208" t="str">
            <v>Поступления от возврата банковских депозитов (основная часть) Внешторгбанк</v>
          </cell>
        </row>
        <row r="209">
          <cell r="B209" t="str">
            <v>Поступления от возврата банковских депозитов (основная часть) Прочие банки</v>
          </cell>
        </row>
        <row r="210">
          <cell r="B210" t="str">
            <v>Поступления процентов по займам выданным "Автокомпоненты"</v>
          </cell>
        </row>
        <row r="211">
          <cell r="B211" t="str">
            <v>Поступления процентов по займам выданным "Легкие коммерческие автомобили"</v>
          </cell>
        </row>
        <row r="212">
          <cell r="B212" t="str">
            <v>Поступления процентов по займам выданным "Легковые автомобили"</v>
          </cell>
        </row>
        <row r="213">
          <cell r="B213" t="str">
            <v>Поступления процентов по займам выданным "Грузовые Автомобили"</v>
          </cell>
        </row>
        <row r="214">
          <cell r="B214" t="str">
            <v>Поступления процентов по займам выданным "Автобусы"</v>
          </cell>
        </row>
        <row r="215">
          <cell r="B215" t="str">
            <v>Поступления процентов по займам выданным "Спецтехника"</v>
          </cell>
        </row>
        <row r="216">
          <cell r="B216" t="str">
            <v>Поступления процентов по займам выданным "Двигатели"</v>
          </cell>
        </row>
        <row r="217">
          <cell r="B217" t="str">
            <v>Поступления процентов по займам выданным "РПАС"</v>
          </cell>
        </row>
        <row r="218">
          <cell r="B218" t="str">
            <v>Поступления процентов по займам выданным ОАО "Русские Машины"</v>
          </cell>
        </row>
        <row r="219">
          <cell r="B219" t="str">
            <v>Поступления процентов по займам выданным  ООО "УК "РПА"</v>
          </cell>
        </row>
        <row r="220">
          <cell r="B220" t="str">
            <v>Поступления процентов по займам выданным КБЭ</v>
          </cell>
        </row>
        <row r="221">
          <cell r="B221" t="str">
            <v>Поступления процентов по банковским депозитам Банк "Союз"</v>
          </cell>
        </row>
        <row r="222">
          <cell r="B222" t="str">
            <v>Поступления процентов по банковским депозитам Сбербанк РФ</v>
          </cell>
        </row>
        <row r="223">
          <cell r="B223" t="str">
            <v>Поступления процентов по банковским депозитам Внешторгбанк</v>
          </cell>
        </row>
        <row r="224">
          <cell r="B224" t="str">
            <v>Поступления процентов по банковским депозитам Прочие банки</v>
          </cell>
        </row>
        <row r="225">
          <cell r="B225" t="str">
            <v>Поступления от реализации финансовых вложений</v>
          </cell>
        </row>
        <row r="226">
          <cell r="B226" t="str">
            <v>Поступления под корпоративные проекты  "Автокомпоненты"</v>
          </cell>
        </row>
        <row r="227">
          <cell r="B227" t="str">
            <v>Поступления под корпоративные проекты  "Легкие коммерческие автомобили"</v>
          </cell>
        </row>
        <row r="228">
          <cell r="B228" t="str">
            <v>Поступления под корпоративные проекты  "Легковые автомобили"</v>
          </cell>
        </row>
        <row r="229">
          <cell r="B229" t="str">
            <v>Поступления под корпоративные проекты  "Грузовые Автомобили"</v>
          </cell>
        </row>
        <row r="230">
          <cell r="B230" t="str">
            <v>Поступления под корпоративные проекты  "Автобусы"</v>
          </cell>
        </row>
        <row r="231">
          <cell r="B231" t="str">
            <v>Поступления под корпоративные проекты  "Спецтехника"</v>
          </cell>
        </row>
        <row r="232">
          <cell r="B232" t="str">
            <v>Поступления под корпоративные проекты  "Двигатели"</v>
          </cell>
        </row>
        <row r="233">
          <cell r="B233" t="str">
            <v>Поступления под корпоративные проекты  "РПАС"</v>
          </cell>
        </row>
        <row r="234">
          <cell r="B234" t="str">
            <v>Поступления под корпоративные проекты  ОАО "Русские Машины"</v>
          </cell>
        </row>
        <row r="235">
          <cell r="B235" t="str">
            <v>Поступления под корпоративные проекты  ООО "УК "РПА"</v>
          </cell>
        </row>
        <row r="236">
          <cell r="B236" t="str">
            <v>Поступление дивидендов -   "Автокомпоненты"</v>
          </cell>
        </row>
        <row r="237">
          <cell r="B237" t="str">
            <v>Поступление дивидендов -   "Легкие коммерческие автомобили"</v>
          </cell>
        </row>
        <row r="238">
          <cell r="B238" t="str">
            <v>Поступление дивидендов -   "Легковые автомобили"</v>
          </cell>
        </row>
        <row r="239">
          <cell r="B239" t="str">
            <v>Поступление дивидендов -   "Грузовые Автомобили"</v>
          </cell>
        </row>
        <row r="240">
          <cell r="B240" t="str">
            <v>Поступление дивидендов -   "Автобусы"</v>
          </cell>
        </row>
        <row r="241">
          <cell r="B241" t="str">
            <v>Поступление дивидендов -   "Спецтехника"</v>
          </cell>
        </row>
        <row r="242">
          <cell r="B242" t="str">
            <v>Поступление дивидендов -   "Двигатели"</v>
          </cell>
        </row>
        <row r="243">
          <cell r="B243" t="str">
            <v>Поступление дивидендов -   "РПАС"</v>
          </cell>
        </row>
        <row r="244">
          <cell r="B244" t="str">
            <v>Поступление дивидендов -   ОАО "Русские Машины"</v>
          </cell>
        </row>
        <row r="245">
          <cell r="B245" t="str">
            <v>Поступление дивидендов -  ООО "УК "РПА"</v>
          </cell>
        </row>
        <row r="246">
          <cell r="B246" t="str">
            <v>Поступления от штрафов, пеней и прочих санкций по хозяйственным договорам</v>
          </cell>
        </row>
        <row r="247">
          <cell r="B247" t="str">
            <v>Прочие операционные доходы с НДС</v>
          </cell>
        </row>
        <row r="248">
          <cell r="B248" t="str">
            <v>Прочие операционные доходы без  НДС</v>
          </cell>
        </row>
        <row r="249">
          <cell r="B249" t="str">
            <v>Прочие доходы с НДС</v>
          </cell>
        </row>
        <row r="250">
          <cell r="B250" t="str">
            <v>Прочие доходы без НДС</v>
          </cell>
        </row>
        <row r="251">
          <cell r="B251" t="str">
            <v>Обучение персонала</v>
          </cell>
        </row>
        <row r="252">
          <cell r="B252" t="str">
            <v>Вспомогательные материалы и канцелярия</v>
          </cell>
        </row>
        <row r="253">
          <cell r="B253" t="str">
            <v>Подписка</v>
          </cell>
        </row>
        <row r="254">
          <cell r="B254" t="str">
            <v>Консультационные финансовые услуги</v>
          </cell>
        </row>
        <row r="255">
          <cell r="B255" t="str">
            <v>Консультационные  услуги прочие</v>
          </cell>
        </row>
        <row r="256">
          <cell r="B256" t="str">
            <v>Расходы на прочие услуги с НДС</v>
          </cell>
        </row>
        <row r="257">
          <cell r="B257" t="str">
            <v>Расходы на прочие услуги без НДС</v>
          </cell>
        </row>
        <row r="258">
          <cell r="B258" t="str">
            <v>Штрафы, пени,прочие санкции по хозяйственным договорам</v>
          </cell>
        </row>
        <row r="259">
          <cell r="B259" t="str">
            <v>Затраты на корпоративные проекты  "Автокомпоненты"</v>
          </cell>
        </row>
        <row r="260">
          <cell r="B260" t="str">
            <v>Затраты на корпоративные проекты  "Легкие коммерческие автомобили"</v>
          </cell>
        </row>
        <row r="261">
          <cell r="B261" t="str">
            <v>Затраты на корпоративные проекты  "Легковые автомобили"</v>
          </cell>
        </row>
        <row r="262">
          <cell r="B262" t="str">
            <v>Затраты на корпоративные проекты  "Грузовые Автомобили"</v>
          </cell>
        </row>
        <row r="263">
          <cell r="B263" t="str">
            <v>Затраты на корпоративные проекты  "Автобусы"</v>
          </cell>
        </row>
        <row r="264">
          <cell r="B264" t="str">
            <v>Затраты на корпоративные проекты  "Спецтехника"</v>
          </cell>
        </row>
        <row r="265">
          <cell r="B265" t="str">
            <v>Затраты на корпоративные проекты  "Двигатели"</v>
          </cell>
        </row>
        <row r="266">
          <cell r="B266" t="str">
            <v>Затраты на корпоративные проекты  "РПАС"</v>
          </cell>
        </row>
        <row r="267">
          <cell r="B267" t="str">
            <v>Затраты на корпоративные проекты  ОАО "Русские Машины"</v>
          </cell>
        </row>
        <row r="268">
          <cell r="B268" t="str">
            <v>Затраты на корпоративные проекты  ООО "УК "РПА"</v>
          </cell>
        </row>
        <row r="269">
          <cell r="B269" t="str">
            <v>Расходы по РКО</v>
          </cell>
        </row>
        <row r="270">
          <cell r="B270" t="str">
            <v>Расходы на пластиковые карты</v>
          </cell>
        </row>
        <row r="271">
          <cell r="B271" t="str">
            <v>Затраты на уплату Налога на прибыль</v>
          </cell>
        </row>
        <row r="272">
          <cell r="B272" t="str">
            <v>Затраты на уплату НДС</v>
          </cell>
        </row>
        <row r="273">
          <cell r="B273" t="str">
            <v>Затраты на уплату Прочих налогов</v>
          </cell>
        </row>
        <row r="274">
          <cell r="B274" t="str">
            <v>Затраты на финансовый аудит</v>
          </cell>
        </row>
        <row r="275">
          <cell r="B275" t="str">
            <v>Затраты на Налоговый аудит</v>
          </cell>
        </row>
        <row r="276">
          <cell r="B276" t="str">
            <v>Расходы по бизнес-схемам</v>
          </cell>
        </row>
        <row r="277">
          <cell r="B277" t="str">
            <v>Расходы на финансирование проектов КБЭ</v>
          </cell>
        </row>
        <row r="278">
          <cell r="B278" t="str">
            <v>Расходы на выплату дивидендов</v>
          </cell>
        </row>
        <row r="279">
          <cell r="B279" t="str">
            <v>Резерв по финансовым статьям бюджета</v>
          </cell>
        </row>
        <row r="280">
          <cell r="B280" t="str">
            <v>Выбытия от предоставления займов "Автокомпоненты"</v>
          </cell>
        </row>
        <row r="281">
          <cell r="B281" t="str">
            <v>Выбытия от предоставления займов "Легкие коммерческие автомобили"</v>
          </cell>
        </row>
        <row r="282">
          <cell r="B282" t="str">
            <v>Выбытия от предоставления займов "Легковые автомобили"</v>
          </cell>
        </row>
        <row r="283">
          <cell r="B283" t="str">
            <v>Выбытия от предоставления займов "Грузовые Автомобили"</v>
          </cell>
        </row>
        <row r="284">
          <cell r="B284" t="str">
            <v>Выбытия от предоставления займов "Автобусы"</v>
          </cell>
        </row>
        <row r="285">
          <cell r="B285" t="str">
            <v>Выбытия от предоставления займов "Спецтехника"</v>
          </cell>
        </row>
        <row r="286">
          <cell r="B286" t="str">
            <v>Выбытия от предоставления займов "Двигатели"</v>
          </cell>
        </row>
        <row r="287">
          <cell r="B287" t="str">
            <v>Выбытия от предоставления займов "РПАС"</v>
          </cell>
        </row>
        <row r="288">
          <cell r="B288" t="str">
            <v>Выбытия от предоставления займов ОАО "Русские Машины"</v>
          </cell>
        </row>
        <row r="289">
          <cell r="B289" t="str">
            <v>Выбытия от предоставления займов  ООО "УК "РПА"</v>
          </cell>
        </row>
        <row r="290">
          <cell r="B290" t="str">
            <v>Выбытия от возврата банковских системных кредитов (основная часть) Банк "Союз"</v>
          </cell>
        </row>
        <row r="291">
          <cell r="B291" t="str">
            <v>Выбытия от возврата банковских системных кредитов (основная часть) Сбербанк РФ</v>
          </cell>
        </row>
        <row r="292">
          <cell r="B292" t="str">
            <v>Выбытия от возврата банковских системных кредитов (основная часть) Внешторгбанк</v>
          </cell>
        </row>
        <row r="293">
          <cell r="B293" t="str">
            <v>Выбытия от возврата банковских системных кредитов (основная часть) Прочие банки</v>
          </cell>
        </row>
        <row r="294">
          <cell r="B294" t="str">
            <v>Выбытия от возврата банковских операционных кредитов (основная часть) Банк "Союз"</v>
          </cell>
        </row>
        <row r="295">
          <cell r="B295" t="str">
            <v>Выбытия от возврата банковских операционных кредитов (основная часть) Сбербанк РФ</v>
          </cell>
        </row>
        <row r="296">
          <cell r="B296" t="str">
            <v>Выбытия от возврата банковских операционных кредитов (основная часть) Внешторгбанк</v>
          </cell>
        </row>
        <row r="297">
          <cell r="B297" t="str">
            <v>Выбытия от возврата банковских операционных кредитов (основная часть) Прочие банки</v>
          </cell>
        </row>
        <row r="298">
          <cell r="B298" t="str">
            <v>Выбытия от возврата займов предоставленных (основная часть) "Автокомпоненты"</v>
          </cell>
        </row>
        <row r="299">
          <cell r="B299" t="str">
            <v>Выбытия от возврата займов предоставленных (основная часть) "Легкие коммерческие автомобили"</v>
          </cell>
        </row>
        <row r="300">
          <cell r="B300" t="str">
            <v>Выбытия от возврата займов предоставленных (основная часть) "Легковые автомобили"</v>
          </cell>
        </row>
        <row r="301">
          <cell r="B301" t="str">
            <v>Выбытия от возврата займов предоставленных (основная часть) "Грузовые Автомобили"</v>
          </cell>
        </row>
        <row r="302">
          <cell r="B302" t="str">
            <v>Выбытия от возврата займов предоставленных (основная часть) "Автобусы"</v>
          </cell>
        </row>
        <row r="303">
          <cell r="B303" t="str">
            <v>Выбытия от возврата займов предоставленных (основная часть) "Спецтехника"</v>
          </cell>
        </row>
        <row r="304">
          <cell r="B304" t="str">
            <v>Выбытия от возврата займов предоставленных (основная часть) "Двигатели"</v>
          </cell>
        </row>
        <row r="305">
          <cell r="B305" t="str">
            <v>Выбытия от возврата займов предоставленных (основная часть) "РПАС"</v>
          </cell>
        </row>
        <row r="306">
          <cell r="B306" t="str">
            <v>Выбытия от возврата займов предоставленных (основная часть) ОАО "Русские Машины"</v>
          </cell>
        </row>
        <row r="307">
          <cell r="B307" t="str">
            <v>Выбытия от возврата займов предоставленных (основная часть)  ООО "УК "РПА"</v>
          </cell>
        </row>
        <row r="308">
          <cell r="B308" t="str">
            <v>Выбытия от возврата займов предоставленных (основная часть) КБЭ</v>
          </cell>
        </row>
        <row r="309">
          <cell r="B309" t="str">
            <v>Выбытия от размещения банковских депозитов (основная часть) Банк "Союз"</v>
          </cell>
        </row>
        <row r="310">
          <cell r="B310" t="str">
            <v>Выбытия от размещения банковских депозитов (основная часть) Сбербанк РФ</v>
          </cell>
        </row>
        <row r="311">
          <cell r="B311" t="str">
            <v>Выбытия от размещения банковских депозитов (основная часть) Внешторгбанк</v>
          </cell>
        </row>
        <row r="312">
          <cell r="B312" t="str">
            <v>Выбытия от размещения банковских депозитов (основная часть) Прочие банки</v>
          </cell>
        </row>
        <row r="313">
          <cell r="B313" t="str">
            <v>Выплата процентов по займам полученным "Автокомпоненты"</v>
          </cell>
        </row>
        <row r="314">
          <cell r="B314" t="str">
            <v>Выплата процентов по займам полученным "Легкие коммерческие автомобили"</v>
          </cell>
        </row>
        <row r="315">
          <cell r="B315" t="str">
            <v>Выплата процентов по займам полученным "Легковые автомобили"</v>
          </cell>
        </row>
        <row r="316">
          <cell r="B316" t="str">
            <v>Выплата процентов по займам полученным "Грузовые Автомобили"</v>
          </cell>
        </row>
        <row r="317">
          <cell r="B317" t="str">
            <v>Выплата процентов по займам полученным "Автобусы"</v>
          </cell>
        </row>
        <row r="318">
          <cell r="B318" t="str">
            <v>Выплата процентов по займам полученным "Спецтехника"</v>
          </cell>
        </row>
        <row r="319">
          <cell r="B319" t="str">
            <v>Выплата процентов по займам полученным "Двигатели"</v>
          </cell>
        </row>
        <row r="320">
          <cell r="B320" t="str">
            <v>Выплата процентов по займам полученным "РПАС"</v>
          </cell>
        </row>
        <row r="321">
          <cell r="B321" t="str">
            <v>Выплата процентов по займам полученным ОАО "Русские Машины"</v>
          </cell>
        </row>
        <row r="322">
          <cell r="B322" t="str">
            <v>Выплата процентов по займам полученным  ООО "УК "РПА"</v>
          </cell>
        </row>
        <row r="323">
          <cell r="B323" t="str">
            <v>Выплата процентов по займам полученным КБЭ</v>
          </cell>
        </row>
        <row r="324">
          <cell r="B324" t="str">
            <v>Выплата процентов по банковским системным кредитам Банк "Союз"</v>
          </cell>
        </row>
        <row r="325">
          <cell r="B325" t="str">
            <v>Выплата процентов по банковским системным кредитам Сбербанк РФ</v>
          </cell>
        </row>
        <row r="326">
          <cell r="B326" t="str">
            <v>Выплата процентов по банковским системным кредитам Внешторгбанк</v>
          </cell>
        </row>
        <row r="327">
          <cell r="B327" t="str">
            <v>Выплата процентов по банковским системным кредитам Прочие банки</v>
          </cell>
        </row>
        <row r="328">
          <cell r="B328" t="str">
            <v>Выплата процентов по банковским операционным кредитам Банк "Союз"</v>
          </cell>
        </row>
        <row r="329">
          <cell r="B329" t="str">
            <v>Выплата процентов по банковским операционным кредитам Сбербанк РФ</v>
          </cell>
        </row>
        <row r="330">
          <cell r="B330" t="str">
            <v>Выплата процентов по банковским операционным кредитам Внешторгбанк</v>
          </cell>
        </row>
        <row r="331">
          <cell r="B331" t="str">
            <v>Выплата процентов по банковским операционным кредитам Прочие банки</v>
          </cell>
        </row>
        <row r="332">
          <cell r="B332" t="str">
            <v>Износ ОС за текущий период</v>
          </cell>
        </row>
        <row r="333">
          <cell r="B333" t="str">
            <v>Амортизация нематериальных активов за текущий период</v>
          </cell>
        </row>
        <row r="334">
          <cell r="B334" t="str">
            <v>Прочие операционные расходы с НДС</v>
          </cell>
        </row>
        <row r="335">
          <cell r="B335" t="str">
            <v>Прочие операционные расходы без НДС</v>
          </cell>
        </row>
        <row r="336">
          <cell r="B336" t="str">
            <v>Прочие расходы с НДС</v>
          </cell>
        </row>
        <row r="337">
          <cell r="B337" t="str">
            <v>Прочие расходы без НДС</v>
          </cell>
        </row>
        <row r="339">
          <cell r="A339" t="str">
            <v>07</v>
          </cell>
        </row>
        <row r="340">
          <cell r="B340" t="str">
            <v>Прочие доходы с НДС</v>
          </cell>
        </row>
        <row r="341">
          <cell r="B341" t="str">
            <v>Прочие доходы без НДС</v>
          </cell>
        </row>
        <row r="342">
          <cell r="B342" t="str">
            <v>Вспомогательные материалы и канцелярия</v>
          </cell>
        </row>
        <row r="343">
          <cell r="B343" t="str">
            <v>Подписка</v>
          </cell>
        </row>
        <row r="344">
          <cell r="B344" t="str">
            <v>Консультационные  услуги прочие</v>
          </cell>
        </row>
        <row r="345">
          <cell r="B345" t="str">
            <v>Расходы на прочие услуги с НДС</v>
          </cell>
        </row>
        <row r="346">
          <cell r="B346" t="str">
            <v>Расходы на прочие услуги без НДС</v>
          </cell>
        </row>
        <row r="347">
          <cell r="B347" t="str">
            <v>Штрафы, пени,прочие санкции по хозяйственным договорам</v>
          </cell>
        </row>
        <row r="348">
          <cell r="B348" t="str">
            <v>Затраты на корпоративные проекты  "Автокомпоненты"</v>
          </cell>
        </row>
        <row r="349">
          <cell r="B349" t="str">
            <v>Затраты на корпоративные проекты  "Легкие коммерческие автомобили"</v>
          </cell>
        </row>
        <row r="350">
          <cell r="B350" t="str">
            <v>Затраты на корпоративные проекты  "Легковые автомобили"</v>
          </cell>
        </row>
        <row r="351">
          <cell r="B351" t="str">
            <v>Затраты на корпоративные проекты  "Грузовые Автомобили"</v>
          </cell>
        </row>
        <row r="352">
          <cell r="B352" t="str">
            <v>Затраты на корпоративные проекты  "Автобусы"</v>
          </cell>
        </row>
        <row r="353">
          <cell r="B353" t="str">
            <v>Затраты на корпоративные проекты  "Спецтехника"</v>
          </cell>
        </row>
        <row r="354">
          <cell r="B354" t="str">
            <v>Затраты на корпоративные проекты  "Двигатели"</v>
          </cell>
        </row>
        <row r="355">
          <cell r="B355" t="str">
            <v>Затраты на корпоративные проекты  "РПАС"</v>
          </cell>
        </row>
        <row r="356">
          <cell r="B356" t="str">
            <v>Затраты на корпоративные проекты  ОАО "Русские Машины"</v>
          </cell>
        </row>
        <row r="357">
          <cell r="B357" t="str">
            <v>Затраты на корпоративные проекты  ООО "УК "РПА"</v>
          </cell>
        </row>
        <row r="358">
          <cell r="B358" t="str">
            <v>Членские взносы в организации</v>
          </cell>
        </row>
        <row r="359">
          <cell r="B359" t="str">
            <v>Расходы по взаимодействию с государственными органами - повышение таможенных пошлин</v>
          </cell>
        </row>
        <row r="360">
          <cell r="B360" t="str">
            <v>Расходы по взаимодействию с государственными органами - лоббирование налоговых льгот</v>
          </cell>
        </row>
        <row r="361">
          <cell r="B361" t="str">
            <v>Расходы по взаимодействию с государственными органами - участие в предвыборных кампаниях</v>
          </cell>
        </row>
        <row r="362">
          <cell r="B362" t="str">
            <v>Расходы по взаимодействию с государственными органами - прочие</v>
          </cell>
        </row>
        <row r="363">
          <cell r="B363" t="str">
            <v>Прочие расходы с НДС</v>
          </cell>
        </row>
        <row r="364">
          <cell r="B364" t="str">
            <v>Прочие расходы без НДС</v>
          </cell>
        </row>
        <row r="366">
          <cell r="A366" t="str">
            <v>08</v>
          </cell>
        </row>
        <row r="367">
          <cell r="B367" t="str">
            <v>Прочие доходы с НДС</v>
          </cell>
        </row>
        <row r="368">
          <cell r="B368" t="str">
            <v>Прочие доходы без НДС</v>
          </cell>
        </row>
        <row r="369">
          <cell r="B369" t="str">
            <v>Заработная плата персонала - основная</v>
          </cell>
        </row>
        <row r="370">
          <cell r="B370" t="str">
            <v>Заработная плата персонала - премия</v>
          </cell>
        </row>
        <row r="371">
          <cell r="B371" t="str">
            <v>Заработная плата персонала - компенсация за неиспользованный отпуск</v>
          </cell>
        </row>
        <row r="372">
          <cell r="B372" t="str">
            <v>Обучение персонала</v>
          </cell>
        </row>
        <row r="373">
          <cell r="B373" t="str">
            <v>Медицинское страхование персонала</v>
          </cell>
        </row>
        <row r="374">
          <cell r="B374" t="str">
            <v>Затраты на подбор персонала</v>
          </cell>
        </row>
        <row r="375">
          <cell r="B375" t="str">
            <v>Корпоративные мероприятия, подарки сотрудникам</v>
          </cell>
        </row>
        <row r="376">
          <cell r="B376" t="str">
            <v>Транспортные расходы - компенсация за использование лич. Тр.</v>
          </cell>
        </row>
        <row r="377">
          <cell r="B377" t="str">
            <v>Вспомогательные материалы и канцелярия</v>
          </cell>
        </row>
        <row r="378">
          <cell r="B378" t="str">
            <v>Подписка</v>
          </cell>
        </row>
        <row r="379">
          <cell r="B379" t="str">
            <v>Консультационные  услуги прочие</v>
          </cell>
        </row>
        <row r="380">
          <cell r="B380" t="str">
            <v>Расходы на прочие услуги с НДС</v>
          </cell>
        </row>
        <row r="381">
          <cell r="B381" t="str">
            <v>Расходы на прочие услуги без НДС</v>
          </cell>
        </row>
        <row r="382">
          <cell r="B382" t="str">
            <v>Штрафы, пени,прочие санкции по хозяйственным договорам</v>
          </cell>
        </row>
        <row r="383">
          <cell r="B383" t="str">
            <v>Затраты на уплату ЕСН</v>
          </cell>
        </row>
        <row r="384">
          <cell r="B384" t="str">
            <v>Прочие расходы с НДС</v>
          </cell>
        </row>
        <row r="385">
          <cell r="B385" t="str">
            <v>Прочие расходы без НДС</v>
          </cell>
        </row>
        <row r="387">
          <cell r="A387" t="str">
            <v>09</v>
          </cell>
        </row>
        <row r="390">
          <cell r="B390" t="str">
            <v>Страхование имущества</v>
          </cell>
        </row>
        <row r="391">
          <cell r="B391" t="str">
            <v>Командировочные расходы - суточные</v>
          </cell>
        </row>
        <row r="392">
          <cell r="B392" t="str">
            <v>Командировочные расходы - билеты</v>
          </cell>
        </row>
        <row r="393">
          <cell r="B393" t="str">
            <v>Командировочные расходы - проживание</v>
          </cell>
        </row>
        <row r="394">
          <cell r="B394" t="str">
            <v>Командировочные расходы - визы и приглашения</v>
          </cell>
        </row>
        <row r="395">
          <cell r="B395" t="str">
            <v>Представительские расходы</v>
          </cell>
        </row>
        <row r="396">
          <cell r="B396" t="str">
            <v>Содержание и обслуживание помещений с НДС</v>
          </cell>
        </row>
        <row r="397">
          <cell r="B397" t="str">
            <v>Содержание и обслуживание помещений без НДС</v>
          </cell>
        </row>
        <row r="398">
          <cell r="B398" t="str">
            <v>Корпоративные мероприятия, подарки сотрудникам</v>
          </cell>
        </row>
        <row r="399">
          <cell r="B399" t="str">
            <v>аренда зданий с НДС</v>
          </cell>
        </row>
        <row r="400">
          <cell r="B400" t="str">
            <v>аренда зданий без НДС</v>
          </cell>
        </row>
        <row r="401">
          <cell r="B401" t="str">
            <v>Расходы по операционной аренде транспортных средств</v>
          </cell>
        </row>
        <row r="402">
          <cell r="B402" t="str">
            <v>Расходы по прочей операционной аренде</v>
          </cell>
        </row>
        <row r="403">
          <cell r="B403" t="str">
            <v>Транспортные расходы - ГСМ</v>
          </cell>
        </row>
        <row r="404">
          <cell r="B404" t="str">
            <v>Транспортные расходы - такси</v>
          </cell>
        </row>
        <row r="405">
          <cell r="B405" t="str">
            <v>Транспортные расходы - техническое обслуживание автомобилей</v>
          </cell>
        </row>
        <row r="406">
          <cell r="B406" t="str">
            <v>Транспортные расходы - перевозка сотрудников</v>
          </cell>
        </row>
        <row r="407">
          <cell r="B407" t="str">
            <v>Телефонная стационарная связь</v>
          </cell>
        </row>
        <row r="408">
          <cell r="B408" t="str">
            <v>Мобильная связь</v>
          </cell>
        </row>
        <row r="409">
          <cell r="B409" t="str">
            <v>Экспресс-почта</v>
          </cell>
        </row>
        <row r="410">
          <cell r="B410" t="str">
            <v>Вспомогательные материалы и канцелярия</v>
          </cell>
        </row>
        <row r="411">
          <cell r="B411" t="str">
            <v>Подписка</v>
          </cell>
        </row>
        <row r="412">
          <cell r="B412" t="str">
            <v>Приобретение автомобилей</v>
          </cell>
        </row>
        <row r="413">
          <cell r="B413" t="str">
            <v>Приобретение прочих основных средств</v>
          </cell>
        </row>
        <row r="414">
          <cell r="B414" t="str">
            <v>Текущий ремонт автомобилей</v>
          </cell>
        </row>
        <row r="415">
          <cell r="B415" t="str">
            <v>Текущий ремонт прочих основных средств</v>
          </cell>
        </row>
        <row r="416">
          <cell r="B416" t="str">
            <v>Капитальный ремонт автомобилей</v>
          </cell>
        </row>
        <row r="417">
          <cell r="B417" t="str">
            <v>Капитальный ремонт прочих основных средств</v>
          </cell>
        </row>
        <row r="418">
          <cell r="B418" t="str">
            <v>Консультационные  услуги прочие</v>
          </cell>
        </row>
        <row r="419">
          <cell r="B419" t="str">
            <v>Расходы на прочие услуги с НДС</v>
          </cell>
        </row>
        <row r="420">
          <cell r="B420" t="str">
            <v>Расходы на прочие услуги без НДС</v>
          </cell>
        </row>
        <row r="421">
          <cell r="B421" t="str">
            <v>Расходы по договорам финансового лизинга - основная сумма долга</v>
          </cell>
        </row>
        <row r="422">
          <cell r="B422" t="str">
            <v>Расходы по договорам финансового лизинга - проценты</v>
          </cell>
        </row>
        <row r="423">
          <cell r="B423" t="str">
            <v>Штрафы, пени,прочие санкции по хозяйственным договорам</v>
          </cell>
        </row>
        <row r="424">
          <cell r="B424" t="str">
            <v>Расходы на сертификацию продукции и услуг</v>
          </cell>
        </row>
        <row r="425">
          <cell r="B425" t="str">
            <v>Благотворительность</v>
          </cell>
        </row>
        <row r="426">
          <cell r="B426" t="str">
            <v>Прочие расходы с НДС</v>
          </cell>
        </row>
        <row r="427">
          <cell r="B427" t="str">
            <v>Прочие расходы без НДС</v>
          </cell>
        </row>
        <row r="429">
          <cell r="A429" t="str">
            <v>10</v>
          </cell>
        </row>
        <row r="430">
          <cell r="B430" t="str">
            <v>Поступления под корпоративные проекты  "Автокомпоненты"</v>
          </cell>
        </row>
        <row r="431">
          <cell r="B431" t="str">
            <v>Поступления под корпоративные проекты  "Легкие коммерческие автомобили"</v>
          </cell>
        </row>
        <row r="432">
          <cell r="B432" t="str">
            <v>Поступления под корпоративные проекты  "Легковые автомобили"</v>
          </cell>
        </row>
        <row r="433">
          <cell r="B433" t="str">
            <v>Поступления под корпоративные проекты  "Грузовые Автомобили"</v>
          </cell>
        </row>
        <row r="434">
          <cell r="B434" t="str">
            <v>Поступления под корпоративные проекты  "Автобусы"</v>
          </cell>
        </row>
        <row r="435">
          <cell r="B435" t="str">
            <v>Поступления под корпоративные проекты  "Спецтехника"</v>
          </cell>
        </row>
        <row r="436">
          <cell r="B436" t="str">
            <v>Поступления под корпоративные проекты  "Двигатели"</v>
          </cell>
        </row>
        <row r="437">
          <cell r="B437" t="str">
            <v>Поступления под корпоративные проекты  "РПАС"</v>
          </cell>
        </row>
        <row r="438">
          <cell r="B438" t="str">
            <v>Поступления под корпоративные проекты  ОАО "Русские Машины"</v>
          </cell>
        </row>
        <row r="439">
          <cell r="B439" t="str">
            <v>Поступления под корпоративные проекты  ООО "УК "РПА"</v>
          </cell>
        </row>
        <row r="440">
          <cell r="B440" t="str">
            <v>Прочие доходы с НДС</v>
          </cell>
        </row>
        <row r="441">
          <cell r="B441" t="str">
            <v>Прочие доходы без НДС</v>
          </cell>
        </row>
        <row r="442">
          <cell r="B442" t="str">
            <v>Аренда каналов связи</v>
          </cell>
        </row>
        <row r="443">
          <cell r="B443" t="str">
            <v>Телефонная стационарная связь</v>
          </cell>
        </row>
        <row r="444">
          <cell r="B444" t="str">
            <v>Интернет</v>
          </cell>
        </row>
        <row r="445">
          <cell r="B445" t="str">
            <v>Теле-видео конференции</v>
          </cell>
        </row>
        <row r="446">
          <cell r="B446" t="str">
            <v>Вспомогательные материалы и канцелярия</v>
          </cell>
        </row>
        <row r="447">
          <cell r="B447" t="str">
            <v>Подписка</v>
          </cell>
        </row>
        <row r="448">
          <cell r="B448" t="str">
            <v>Приобретение компьютеров, серверов и оргтехники</v>
          </cell>
        </row>
        <row r="449">
          <cell r="B449" t="str">
            <v>Затраты на приобретение SAP</v>
          </cell>
        </row>
        <row r="450">
          <cell r="B450" t="str">
            <v>Затраты на приобретение ПО Microsoft</v>
          </cell>
        </row>
        <row r="451">
          <cell r="B451" t="str">
            <v>Затраты на приобретение создания единого пространства НСИ</v>
          </cell>
        </row>
        <row r="452">
          <cell r="B452" t="str">
            <v>Затраты на приобретение Документооборот</v>
          </cell>
        </row>
        <row r="453">
          <cell r="B453" t="str">
            <v>Затраты на приобретение Создание доменной структуры</v>
          </cell>
        </row>
        <row r="454">
          <cell r="B454" t="str">
            <v>Затраты на приобретение Прочего ПО</v>
          </cell>
        </row>
        <row r="455">
          <cell r="B455" t="str">
            <v>Текущий ремонт компьютеров и оргтехники</v>
          </cell>
        </row>
        <row r="456">
          <cell r="B456" t="str">
            <v>Капитальный ремонт компьютеров и оргтехники</v>
          </cell>
        </row>
        <row r="457">
          <cell r="B457" t="str">
            <v>Расходы на справочно-правовые системы - Гарант</v>
          </cell>
        </row>
        <row r="458">
          <cell r="B458" t="str">
            <v>Расходы на справочно-правовые системы - Консультант плюс</v>
          </cell>
        </row>
        <row r="459">
          <cell r="B459" t="str">
            <v>Затраты на сопровождение бухгалтерских программ</v>
          </cell>
        </row>
        <row r="460">
          <cell r="B460" t="str">
            <v>Затраты на информационную безопасность</v>
          </cell>
        </row>
        <row r="461">
          <cell r="B461" t="str">
            <v>Затраты на приобретение лицензий - SAP</v>
          </cell>
        </row>
        <row r="462">
          <cell r="B462" t="str">
            <v>Затраты на приобретение лицензий - Lotus</v>
          </cell>
        </row>
        <row r="463">
          <cell r="B463" t="str">
            <v>Затраты на приобретение лицензий - Прочие</v>
          </cell>
        </row>
        <row r="464">
          <cell r="B464" t="str">
            <v>Консультационные  услуги прочие</v>
          </cell>
        </row>
        <row r="465">
          <cell r="B465" t="str">
            <v>Расходы на прочие услуги с НДС</v>
          </cell>
        </row>
        <row r="466">
          <cell r="B466" t="str">
            <v>Расходы на прочие услуги без НДС</v>
          </cell>
        </row>
        <row r="467">
          <cell r="B467" t="str">
            <v>Штрафы, пени,прочие санкции по хозяйственным договорам</v>
          </cell>
        </row>
        <row r="468">
          <cell r="B468" t="str">
            <v>Затраты на корпоративные проекты  "Автокомпоненты"</v>
          </cell>
        </row>
        <row r="469">
          <cell r="B469" t="str">
            <v>Затраты на корпоративные проекты  "Легкие коммерческие автомобили"</v>
          </cell>
        </row>
        <row r="470">
          <cell r="B470" t="str">
            <v>Затраты на корпоративные проекты  "Легковые автомобили"</v>
          </cell>
        </row>
        <row r="471">
          <cell r="B471" t="str">
            <v>Затраты на корпоративные проекты  "Грузовые Автомобили"</v>
          </cell>
        </row>
        <row r="472">
          <cell r="B472" t="str">
            <v>Затраты на корпоративные проекты  "Автобусы"</v>
          </cell>
        </row>
        <row r="473">
          <cell r="B473" t="str">
            <v>Затраты на корпоративные проекты  "Спецтехника"</v>
          </cell>
        </row>
        <row r="474">
          <cell r="B474" t="str">
            <v>Затраты на корпоративные проекты  "Двигатели"</v>
          </cell>
        </row>
        <row r="475">
          <cell r="B475" t="str">
            <v>Затраты на корпоративные проекты  "РПАС"</v>
          </cell>
        </row>
        <row r="476">
          <cell r="B476" t="str">
            <v>Затраты на корпоративные проекты  ОАО "Русские Машины"</v>
          </cell>
        </row>
        <row r="477">
          <cell r="B477" t="str">
            <v>Затраты на корпоративные проекты  ООО "УК "РПА"</v>
          </cell>
        </row>
        <row r="478">
          <cell r="B478" t="str">
            <v>Прочие расходы с НДС</v>
          </cell>
        </row>
        <row r="479">
          <cell r="B479" t="str">
            <v>Прочие расходы без НДС</v>
          </cell>
        </row>
        <row r="481">
          <cell r="A481" t="str">
            <v>11</v>
          </cell>
        </row>
        <row r="484">
          <cell r="B484" t="str">
            <v>Вспомогательные материалы и канцелярия</v>
          </cell>
        </row>
        <row r="485">
          <cell r="B485" t="str">
            <v>Подписка</v>
          </cell>
        </row>
        <row r="486">
          <cell r="B486" t="str">
            <v>Приобретение прочих основных средств</v>
          </cell>
        </row>
        <row r="487">
          <cell r="B487" t="str">
            <v>Консультационные  услуги прочие</v>
          </cell>
        </row>
        <row r="488">
          <cell r="B488" t="str">
            <v>Информационные услуги</v>
          </cell>
        </row>
        <row r="489">
          <cell r="B489" t="str">
            <v>Расходы на прочие услуги с НДС</v>
          </cell>
        </row>
        <row r="490">
          <cell r="B490" t="str">
            <v>Расходы на прочие услуги без НДС</v>
          </cell>
        </row>
        <row r="491">
          <cell r="B491" t="str">
            <v>Штрафы, пени,прочие санкции по хозяйственным договорам</v>
          </cell>
        </row>
        <row r="492">
          <cell r="B492" t="str">
            <v>Расходы на охрану и безопасность</v>
          </cell>
        </row>
        <row r="493">
          <cell r="B493" t="str">
            <v>Расходы на охрану кассира</v>
          </cell>
        </row>
        <row r="494">
          <cell r="B494" t="str">
            <v>Расходы на обслуживание систем видеонаблюдения</v>
          </cell>
        </row>
        <row r="495">
          <cell r="B495" t="str">
            <v>Оперативные расходы</v>
          </cell>
        </row>
        <row r="496">
          <cell r="B496" t="str">
            <v>Затраты на Аудит безопасности</v>
          </cell>
        </row>
        <row r="497">
          <cell r="B497" t="str">
            <v>Расходы на участие в конференциях и выставках с НДС</v>
          </cell>
        </row>
        <row r="498">
          <cell r="B498" t="str">
            <v>Расходы на участие в конференциях и выставках без НДС</v>
          </cell>
        </row>
        <row r="499">
          <cell r="B499" t="str">
            <v>Обучение персонала</v>
          </cell>
        </row>
        <row r="500">
          <cell r="B500" t="str">
            <v>Прочие расходы с НДС</v>
          </cell>
        </row>
        <row r="501">
          <cell r="B501" t="str">
            <v>Прочие расходы без НДС</v>
          </cell>
        </row>
        <row r="503">
          <cell r="A503" t="str">
            <v>12</v>
          </cell>
        </row>
        <row r="517">
          <cell r="B517" t="str">
            <v>Затраты на корпоративные проекты  "Автокомпоненты"</v>
          </cell>
        </row>
        <row r="518">
          <cell r="B518" t="str">
            <v>Затраты на корпоративные проекты  "Легкие коммерческие автомобили"</v>
          </cell>
        </row>
        <row r="519">
          <cell r="B519" t="str">
            <v>Затраты на корпоративные проекты  "Легковые автомобили"</v>
          </cell>
        </row>
        <row r="520">
          <cell r="B520" t="str">
            <v>Затраты на корпоративные проекты  "Грузовые Автомобили"</v>
          </cell>
        </row>
        <row r="521">
          <cell r="B521" t="str">
            <v>Затраты на корпоративные проекты  "Автобусы"</v>
          </cell>
        </row>
        <row r="522">
          <cell r="B522" t="str">
            <v>Затраты на корпоративные проекты  "Спецтехника"</v>
          </cell>
        </row>
        <row r="523">
          <cell r="B523" t="str">
            <v>Затраты на корпоративные проекты  "Двигатели"</v>
          </cell>
        </row>
        <row r="524">
          <cell r="B524" t="str">
            <v>Затраты на корпоративные проекты  "РПАС"</v>
          </cell>
        </row>
        <row r="525">
          <cell r="B525" t="str">
            <v>Затраты на корпоративные проекты  ОАО "Русские Машины"</v>
          </cell>
        </row>
        <row r="526">
          <cell r="B526" t="str">
            <v>Затраты на корпоративные проекты  ООО "УК "РПА"</v>
          </cell>
        </row>
        <row r="527">
          <cell r="B527" t="str">
            <v>Расходы на участие в конференциях и выставках с НДС</v>
          </cell>
        </row>
        <row r="528">
          <cell r="B528" t="str">
            <v>Расходы на участие в конференциях и выставках без НДС</v>
          </cell>
        </row>
        <row r="529">
          <cell r="B529" t="str">
            <v>Прочие расходы с НДС</v>
          </cell>
        </row>
        <row r="530">
          <cell r="B530" t="str">
            <v>Прочие расходы без НДС</v>
          </cell>
        </row>
        <row r="582">
          <cell r="A582" t="str">
            <v>15</v>
          </cell>
        </row>
        <row r="583">
          <cell r="B583" t="str">
            <v>Поступления под корпоративные проекты  "Автокомпоненты"</v>
          </cell>
        </row>
        <row r="584">
          <cell r="B584" t="str">
            <v>Поступления под корпоративные проекты  "Легкие коммерческие автомобили"</v>
          </cell>
        </row>
        <row r="585">
          <cell r="B585" t="str">
            <v>Поступления под корпоративные проекты  "Легковые автомобили"</v>
          </cell>
        </row>
        <row r="586">
          <cell r="B586" t="str">
            <v>Поступления под корпоративные проекты  "Грузовые Автомобили"</v>
          </cell>
        </row>
        <row r="587">
          <cell r="B587" t="str">
            <v>Поступления под корпоративные проекты  "Автобусы"</v>
          </cell>
        </row>
        <row r="588">
          <cell r="B588" t="str">
            <v>Поступления под корпоративные проекты  "Спецтехника"</v>
          </cell>
        </row>
        <row r="589">
          <cell r="B589" t="str">
            <v>Поступления под корпоративные проекты  "Двигатели"</v>
          </cell>
        </row>
        <row r="590">
          <cell r="B590" t="str">
            <v>Поступления под корпоративные проекты  "РПАС"</v>
          </cell>
        </row>
        <row r="591">
          <cell r="B591" t="str">
            <v>Поступления под корпоративные проекты  ОАО "Русские Машины"</v>
          </cell>
        </row>
        <row r="592">
          <cell r="B592" t="str">
            <v>Поступления под корпоративные проекты  ООО "УК "РПА"</v>
          </cell>
        </row>
        <row r="593">
          <cell r="B593" t="str">
            <v>Прочие доходы с НДС</v>
          </cell>
        </row>
        <row r="594">
          <cell r="B594" t="str">
            <v>Прочие доходы без НДС</v>
          </cell>
        </row>
        <row r="595">
          <cell r="B595" t="str">
            <v>Затраты на корпоративные проекты  "Автокомпоненты"</v>
          </cell>
        </row>
        <row r="596">
          <cell r="B596" t="str">
            <v>Затраты на корпоративные проекты  "Легкие коммерческие автомобили"</v>
          </cell>
        </row>
        <row r="597">
          <cell r="B597" t="str">
            <v>Затраты на корпоративные проекты  "Легковые автомобили"</v>
          </cell>
        </row>
        <row r="598">
          <cell r="B598" t="str">
            <v>Затраты на корпоративные проекты  "Грузовые Автомобили"</v>
          </cell>
        </row>
        <row r="599">
          <cell r="B599" t="str">
            <v>Затраты на корпоративные проекты  "Автобусы"</v>
          </cell>
        </row>
        <row r="600">
          <cell r="B600" t="str">
            <v>Затраты на корпоративные проекты  "Спецтехника"</v>
          </cell>
        </row>
        <row r="601">
          <cell r="B601" t="str">
            <v>Затраты на корпоративные проекты  "Двигатели"</v>
          </cell>
        </row>
        <row r="602">
          <cell r="B602" t="str">
            <v>Затраты на корпоративные проекты  "РПАС"</v>
          </cell>
        </row>
        <row r="603">
          <cell r="B603" t="str">
            <v>Затраты на корпоративные проекты  ОАО "Русские Машины"</v>
          </cell>
        </row>
        <row r="604">
          <cell r="B604" t="str">
            <v>Затраты на корпоративные проекты  ООО "УК "РПА"</v>
          </cell>
        </row>
        <row r="605">
          <cell r="B605" t="str">
            <v>Заработная плата персонала - основная</v>
          </cell>
        </row>
        <row r="606">
          <cell r="B606" t="str">
            <v>Заработная плата персонала - премия</v>
          </cell>
        </row>
        <row r="607">
          <cell r="B607" t="str">
            <v>Заработная плата персонала - компенсация за неиспользованный отпуск</v>
          </cell>
        </row>
        <row r="608">
          <cell r="B608" t="str">
            <v>Обучение персонала</v>
          </cell>
        </row>
        <row r="609">
          <cell r="B609" t="str">
            <v>Медицинское страхование персонала</v>
          </cell>
        </row>
        <row r="610">
          <cell r="B610" t="str">
            <v>Затраты на подбор персонала</v>
          </cell>
        </row>
        <row r="611">
          <cell r="B611" t="str">
            <v>Корпоративные мероприятия, подарки сотрудникам</v>
          </cell>
        </row>
        <row r="612">
          <cell r="B612" t="str">
            <v>Транспортные расходы - компенсация за использование лич. Тр.</v>
          </cell>
        </row>
        <row r="613">
          <cell r="B613" t="str">
            <v>Вспомогательные материалы и канцелярия</v>
          </cell>
        </row>
        <row r="614">
          <cell r="B614" t="str">
            <v>Подписка</v>
          </cell>
        </row>
        <row r="615">
          <cell r="B615" t="str">
            <v>Консультационные  услуги прочие</v>
          </cell>
        </row>
        <row r="616">
          <cell r="B616" t="str">
            <v>Расходы на прочие услуги с НДС</v>
          </cell>
        </row>
        <row r="617">
          <cell r="B617" t="str">
            <v>Расходы на прочие услуги без НДС</v>
          </cell>
        </row>
        <row r="618">
          <cell r="B618" t="str">
            <v>Затраты на уплату ЕСН</v>
          </cell>
        </row>
        <row r="619">
          <cell r="B619" t="str">
            <v>Страхование имущества</v>
          </cell>
        </row>
        <row r="620">
          <cell r="B620" t="str">
            <v>Командировочные расходы - суточные</v>
          </cell>
        </row>
        <row r="621">
          <cell r="B621" t="str">
            <v>Командировочные расходы - билеты</v>
          </cell>
        </row>
        <row r="622">
          <cell r="B622" t="str">
            <v>Командировочные расходы - проживание</v>
          </cell>
        </row>
        <row r="623">
          <cell r="B623" t="str">
            <v>Командировочные расходы - визы и приглашения</v>
          </cell>
        </row>
        <row r="624">
          <cell r="B624" t="str">
            <v>Представительские расходы</v>
          </cell>
        </row>
        <row r="625">
          <cell r="B625" t="str">
            <v>Содержание и обслуживание помещений с НДС</v>
          </cell>
        </row>
        <row r="626">
          <cell r="B626" t="str">
            <v>Содержание и обслуживание помещений без НДС</v>
          </cell>
        </row>
        <row r="627">
          <cell r="B627" t="str">
            <v>аренда зданий с НДС</v>
          </cell>
        </row>
        <row r="628">
          <cell r="B628" t="str">
            <v>аренда зданий без НДС</v>
          </cell>
        </row>
        <row r="629">
          <cell r="B629" t="str">
            <v>Расходы по операционной аренде транспортных средств</v>
          </cell>
        </row>
        <row r="630">
          <cell r="B630" t="str">
            <v>Расходы по прочей операционной аренде</v>
          </cell>
        </row>
        <row r="631">
          <cell r="B631" t="str">
            <v>Транспортные расходы - ГСМ</v>
          </cell>
        </row>
        <row r="632">
          <cell r="B632" t="str">
            <v>Транспортные расходы - такси</v>
          </cell>
        </row>
        <row r="633">
          <cell r="B633" t="str">
            <v>Телефонная стационарная связь</v>
          </cell>
        </row>
        <row r="634">
          <cell r="B634" t="str">
            <v>Мобильная связь</v>
          </cell>
        </row>
        <row r="635">
          <cell r="B635" t="str">
            <v>Экспресс-почта</v>
          </cell>
        </row>
        <row r="636">
          <cell r="B636" t="str">
            <v>Приобретение автомобилей</v>
          </cell>
        </row>
        <row r="637">
          <cell r="B637" t="str">
            <v>Приобретение прочих основных средств</v>
          </cell>
        </row>
        <row r="638">
          <cell r="B638" t="str">
            <v>Текущий ремонт автомобилей</v>
          </cell>
        </row>
        <row r="639">
          <cell r="B639" t="str">
            <v>Текущий ремонт прочих основных средств</v>
          </cell>
        </row>
        <row r="640">
          <cell r="B640" t="str">
            <v>Капитальный ремонт автомобилей</v>
          </cell>
        </row>
        <row r="641">
          <cell r="B641" t="str">
            <v>Капитальный ремонт прочих основных средств</v>
          </cell>
        </row>
        <row r="642">
          <cell r="B642" t="str">
            <v>Аренда каналов связи</v>
          </cell>
        </row>
        <row r="643">
          <cell r="B643" t="str">
            <v>Телефонная стационарная связь</v>
          </cell>
        </row>
        <row r="644">
          <cell r="B644" t="str">
            <v>Интернет</v>
          </cell>
        </row>
        <row r="645">
          <cell r="B645" t="str">
            <v>Теле-видео конференции</v>
          </cell>
        </row>
        <row r="646">
          <cell r="B646" t="str">
            <v>Приобретение компьютеров, серверов и оргтехники</v>
          </cell>
        </row>
        <row r="647">
          <cell r="B647" t="str">
            <v>Затраты на приобретение Прочего ПО</v>
          </cell>
        </row>
        <row r="648">
          <cell r="B648" t="str">
            <v>Текущий ремонт компьютеров и оргтехники</v>
          </cell>
        </row>
        <row r="649">
          <cell r="B649" t="str">
            <v>Капитальный ремонт компьютеров и оргтехники</v>
          </cell>
        </row>
        <row r="650">
          <cell r="B650" t="str">
            <v>Расходы на справочно-правовые системы - Гарант</v>
          </cell>
        </row>
        <row r="651">
          <cell r="B651" t="str">
            <v>Расходы на справочно-правовые системы - Консультант плюс</v>
          </cell>
        </row>
        <row r="652">
          <cell r="B652" t="str">
            <v>Затраты на сопровождение бухгалтерских программ</v>
          </cell>
        </row>
        <row r="653">
          <cell r="B653" t="str">
            <v>Затраты на информационную безопасность</v>
          </cell>
        </row>
        <row r="654">
          <cell r="B654" t="str">
            <v>Информационные услуги</v>
          </cell>
        </row>
        <row r="655">
          <cell r="B655" t="str">
            <v>Штрафы, пени,прочие санкции по хозяйственным договорам</v>
          </cell>
        </row>
        <row r="656">
          <cell r="B656" t="str">
            <v>Расходы на участие в конференциях и выставках с НДС</v>
          </cell>
        </row>
        <row r="657">
          <cell r="B657" t="str">
            <v>Расходы на участие в конференциях и выставках без НДС</v>
          </cell>
        </row>
        <row r="658">
          <cell r="B658" t="str">
            <v>Расходы на рекламу с НДС</v>
          </cell>
        </row>
        <row r="659">
          <cell r="B659" t="str">
            <v>Расходы на рекламу без НДС</v>
          </cell>
        </row>
        <row r="660">
          <cell r="B660" t="str">
            <v>Расходы по PR - деятельности с НДС</v>
          </cell>
        </row>
        <row r="661">
          <cell r="B661" t="str">
            <v>Расходы по PR - деятельности без НДС</v>
          </cell>
        </row>
        <row r="662">
          <cell r="B662" t="str">
            <v>Благотворительность</v>
          </cell>
        </row>
        <row r="663">
          <cell r="B663" t="str">
            <v>Прочие расходы с НДС</v>
          </cell>
        </row>
        <row r="664">
          <cell r="B664" t="str">
            <v>Прочие расходы без НДС</v>
          </cell>
        </row>
      </sheetData>
      <sheetData sheetId="1">
        <row r="3">
          <cell r="C3">
            <v>28.041699999999999</v>
          </cell>
        </row>
      </sheetData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>
        <row r="3">
          <cell r="C3">
            <v>28.041699999999999</v>
          </cell>
        </row>
        <row r="4">
          <cell r="C4">
            <v>28.083300000000001</v>
          </cell>
        </row>
        <row r="5">
          <cell r="C5">
            <v>28.125</v>
          </cell>
        </row>
        <row r="6">
          <cell r="C6">
            <v>28.166699999999999</v>
          </cell>
        </row>
        <row r="7">
          <cell r="C7">
            <v>28.208300000000001</v>
          </cell>
        </row>
        <row r="8">
          <cell r="C8">
            <v>28.25</v>
          </cell>
        </row>
        <row r="9">
          <cell r="C9">
            <v>28.291699999999999</v>
          </cell>
        </row>
        <row r="10">
          <cell r="C10">
            <v>28.333300000000001</v>
          </cell>
        </row>
        <row r="11">
          <cell r="C11">
            <v>28.375</v>
          </cell>
        </row>
        <row r="12">
          <cell r="C12">
            <v>28.416699999999999</v>
          </cell>
        </row>
        <row r="13">
          <cell r="C13">
            <v>28.458300000000001</v>
          </cell>
        </row>
        <row r="14">
          <cell r="C14">
            <v>28.5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>
        <row r="3">
          <cell r="C3">
            <v>28.041699999999999</v>
          </cell>
        </row>
      </sheetData>
      <sheetData sheetId="17">
        <row r="3">
          <cell r="C3">
            <v>28.041699999999999</v>
          </cell>
        </row>
      </sheetData>
      <sheetData sheetId="18"/>
      <sheetData sheetId="19"/>
      <sheetData sheetId="2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+1Э"/>
      <sheetName val="+2П"/>
      <sheetName val="+3П"/>
      <sheetName val="+4Э"/>
      <sheetName val="4Э (Бпл)"/>
      <sheetName val="5а"/>
      <sheetName val="+5б"/>
      <sheetName val="5в"/>
      <sheetName val="_6пл"/>
      <sheetName val="6ф"/>
      <sheetName val="6а"/>
      <sheetName val="6в"/>
      <sheetName val="_6а (Б2)"/>
      <sheetName val="+6б КАВЗ"/>
      <sheetName val="+6г"/>
      <sheetName val="7а Б2"/>
      <sheetName val="7аСвод"/>
      <sheetName val="7аТДК"/>
      <sheetName val="_7аЗавод"/>
      <sheetName val="7аВика"/>
      <sheetName val="7ф(Б)"/>
      <sheetName val="7ф(ТД)"/>
      <sheetName val="-7ф(З)"/>
      <sheetName val="+7ф(Вика)"/>
      <sheetName val="!!!эк факт+Вика+ТД"/>
      <sheetName val="8ТДК"/>
      <sheetName val="8 (Вика)"/>
      <sheetName val="8КАВЗ"/>
      <sheetName val="+7 05Окт  Б"/>
      <sheetName val="+10"/>
      <sheetName val="+11"/>
      <sheetName val="+12"/>
      <sheetName val="14 (Б)"/>
      <sheetName val="14 ТД"/>
      <sheetName val="14З"/>
      <sheetName val="14 Вика"/>
      <sheetName val="+17"/>
      <sheetName val="Сравнение"/>
      <sheetName val="2005 ож"/>
      <sheetName val="2006"/>
      <sheetName val="январь"/>
      <sheetName val="февраль"/>
      <sheetName val="март"/>
      <sheetName val="апрель"/>
      <sheetName val="май"/>
      <sheetName val="июнь"/>
      <sheetName val="июль"/>
      <sheetName val="август"/>
      <sheetName val="сентябрь"/>
      <sheetName val="октябрь"/>
      <sheetName val="ноябрь"/>
      <sheetName val="декабрь"/>
      <sheetName val="Коды"/>
      <sheetName val="Основые данные"/>
    </sheetNames>
    <sheetDataSet>
      <sheetData sheetId="0" refreshError="1">
        <row r="20">
          <cell r="A20" t="str">
            <v>ООО "Вика ЛТД"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+1Э"/>
      <sheetName val="+1Э (Б)"/>
      <sheetName val="+2П"/>
      <sheetName val="+4Э"/>
      <sheetName val="+4Э (Б)"/>
      <sheetName val="+6пл"/>
      <sheetName val="6ф"/>
      <sheetName val="+6аЭ"/>
      <sheetName val="+6б Б (скорр)"/>
      <sheetName val="+6б Б"/>
      <sheetName val="+6б ТД (враньё)"/>
      <sheetName val="6б Б для 6 (без комм)"/>
      <sheetName val="+6б Б (с комм)"/>
      <sheetName val="+6б ТД"/>
      <sheetName val="+6б КАВЗ"/>
      <sheetName val="+6б Вика"/>
      <sheetName val="6г"/>
      <sheetName val="8 окт (для 6б)"/>
      <sheetName val="8 окт без комм"/>
      <sheetName val="8 окт комм"/>
      <sheetName val="8 нояб для 6 (без комм)"/>
      <sheetName val="8 нояб комм"/>
      <sheetName val="+8тов (в М)"/>
      <sheetName val="+8тов (в М) (2)"/>
      <sheetName val="+8плК"/>
      <sheetName val="+8плБ"/>
      <sheetName val="7ф(б2)"/>
      <sheetName val="7ф(ТД)"/>
      <sheetName val="7ф(З)"/>
      <sheetName val="7ф(Б1)"/>
      <sheetName val="7ф(В)"/>
      <sheetName val="+7аБ"/>
      <sheetName val="-7аТД"/>
      <sheetName val="_7аЗ"/>
      <sheetName val="_7аВ"/>
      <sheetName val="8КАВЗ"/>
      <sheetName val="14"/>
      <sheetName val="14ТД"/>
      <sheetName val="14З"/>
      <sheetName val="14В"/>
      <sheetName val="-9Э"/>
    </sheetNames>
    <sheetDataSet>
      <sheetData sheetId="0" refreshError="1">
        <row r="14">
          <cell r="B14">
            <v>2001</v>
          </cell>
        </row>
        <row r="21">
          <cell r="A21" t="str">
            <v>БИЗНЕС "Курганский автобус"</v>
          </cell>
        </row>
        <row r="22">
          <cell r="B22" t="str">
            <v>Зам. директора по экономике и финансам ОАО "КАВЗ" Матевосян М.В.</v>
          </cell>
        </row>
        <row r="25">
          <cell r="C25" t="str">
            <v>Начальник ОЦиБП ОАО "КАВЗ" Карагужева Е.А.</v>
          </cell>
          <cell r="D25" t="str">
            <v>Гл.бухгалтер ООО "Вика ЛТД" Горбунова Л.В.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5а"/>
      <sheetName val="5б"/>
      <sheetName val="5в"/>
      <sheetName val="6ф"/>
      <sheetName val="6б"/>
      <sheetName val="6в"/>
      <sheetName val="10"/>
      <sheetName val="11"/>
      <sheetName val="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 Инвестиции"/>
      <sheetName val="ЕдиныйСправочник"/>
      <sheetName val="Справочник"/>
      <sheetName val="Расчет Прибыли"/>
      <sheetName val="СВОД месяц"/>
      <sheetName val="Свод Амортизации"/>
      <sheetName val="Свод НовФорм ЦПЦЗ"/>
      <sheetName val="Свод НовФорм ЦФО"/>
      <sheetName val="журнал данных"/>
      <sheetName val="журнал инвестиций"/>
      <sheetName val="СВОД месяц ЦФО"/>
      <sheetName val="СВОД месяц ЦПЦЗ"/>
      <sheetName val="БДР 2008 НоваяФорма"/>
      <sheetName val="БДР год квартал ЦПЦЗ"/>
      <sheetName val="1.БДР 2008 Консолидация"/>
      <sheetName val="15.Бюджет Инвестиций"/>
      <sheetName val="Титул"/>
      <sheetName val="Данные"/>
      <sheetName val="10"/>
    </sheetNames>
    <sheetDataSet>
      <sheetData sheetId="0" refreshError="1"/>
      <sheetData sheetId="1">
        <row r="6">
          <cell r="F6" t="str">
            <v>F.001.000.000</v>
          </cell>
          <cell r="G6" t="str">
            <v>Выручка</v>
          </cell>
        </row>
        <row r="7">
          <cell r="F7" t="str">
            <v>F.000.000.000</v>
          </cell>
        </row>
        <row r="8">
          <cell r="F8" t="str">
            <v>F.001.001.000</v>
          </cell>
          <cell r="G8" t="str">
            <v>Выручка от реализации товаров</v>
          </cell>
        </row>
        <row r="9">
          <cell r="F9" t="str">
            <v>T.001.001.001</v>
          </cell>
          <cell r="G9" t="str">
            <v>Выручка за а/м производства ОАО "АВТОВАЗ"</v>
          </cell>
        </row>
        <row r="10">
          <cell r="F10" t="str">
            <v>T.001.001.002</v>
          </cell>
          <cell r="G10" t="str">
            <v>Выручка за а/м прочих производителей</v>
          </cell>
        </row>
        <row r="11">
          <cell r="F11" t="str">
            <v>T.001.001.003</v>
          </cell>
          <cell r="G11" t="str">
            <v>Выручка за запасные части в услугах по ТО</v>
          </cell>
        </row>
        <row r="12">
          <cell r="F12" t="str">
            <v>T.001.001.004</v>
          </cell>
          <cell r="G12" t="str">
            <v>Выручка за запасные части коммерческие</v>
          </cell>
        </row>
        <row r="13">
          <cell r="F13" t="str">
            <v>T.001.001.005</v>
          </cell>
          <cell r="G13" t="str">
            <v>Выручка за дополнительное оборудование</v>
          </cell>
        </row>
        <row r="14">
          <cell r="F14" t="str">
            <v>T.001.001.006</v>
          </cell>
          <cell r="G14" t="str">
            <v>Выручка за ГСМ</v>
          </cell>
        </row>
        <row r="15">
          <cell r="F15" t="str">
            <v>T.001.001.007</v>
          </cell>
          <cell r="G15" t="str">
            <v>Выручка за оборудование</v>
          </cell>
        </row>
        <row r="16">
          <cell r="F16" t="str">
            <v>T.001.001.008</v>
          </cell>
          <cell r="G16" t="str">
            <v>Выручка от реализации имущества, переданного в лизинг</v>
          </cell>
        </row>
        <row r="17">
          <cell r="F17" t="str">
            <v>T.001.001.009</v>
          </cell>
          <cell r="G17" t="str">
            <v>Выручка за прочие товары</v>
          </cell>
        </row>
        <row r="18">
          <cell r="F18" t="str">
            <v>F.001.002.000</v>
          </cell>
          <cell r="G18" t="str">
            <v>Выручка от реализации  услуг</v>
          </cell>
        </row>
        <row r="19">
          <cell r="F19" t="str">
            <v>T.001.002.001</v>
          </cell>
          <cell r="G19" t="str">
            <v>Техническое обслуживание и ремонт автомобилей</v>
          </cell>
        </row>
        <row r="20">
          <cell r="F20" t="str">
            <v>T.001.002.002</v>
          </cell>
          <cell r="G20" t="str">
            <v>Установка дополнительного оборудования</v>
          </cell>
        </row>
        <row r="21">
          <cell r="F21" t="str">
            <v>T.001.002.003</v>
          </cell>
          <cell r="G21" t="str">
            <v>Услуги по постановке на учет</v>
          </cell>
        </row>
        <row r="22">
          <cell r="F22" t="str">
            <v>T.001.002.004</v>
          </cell>
          <cell r="G22" t="str">
            <v>Услуги по приемке и хранению а/м</v>
          </cell>
        </row>
        <row r="23">
          <cell r="F23" t="str">
            <v>T.001.002.005</v>
          </cell>
          <cell r="G23" t="str">
            <v>Услуги по управлению</v>
          </cell>
        </row>
        <row r="24">
          <cell r="F24" t="str">
            <v>T.001.002.006</v>
          </cell>
          <cell r="G24" t="str">
            <v>Агентские услуги</v>
          </cell>
        </row>
        <row r="25">
          <cell r="F25" t="str">
            <v>T.001.002.007</v>
          </cell>
          <cell r="G25" t="str">
            <v>Услуги по обслуживанию зданий и сооружений</v>
          </cell>
        </row>
        <row r="26">
          <cell r="F26" t="str">
            <v>T.001.002.008</v>
          </cell>
          <cell r="G26" t="str">
            <v>Услуги по обслуживанию транспортных средств ОАО "АВТОВАЗ"</v>
          </cell>
        </row>
        <row r="27">
          <cell r="F27" t="str">
            <v>T.001.002.009</v>
          </cell>
          <cell r="G27" t="str">
            <v>Услуги по таре</v>
          </cell>
        </row>
        <row r="28">
          <cell r="F28" t="str">
            <v>T.001.002.010</v>
          </cell>
          <cell r="G28" t="str">
            <v>Переработка запчастей</v>
          </cell>
        </row>
        <row r="29">
          <cell r="F29" t="str">
            <v>T.001.002.011</v>
          </cell>
          <cell r="G29" t="str">
            <v>Услуги гостиницы</v>
          </cell>
        </row>
        <row r="30">
          <cell r="F30" t="str">
            <v>T.001.002.012</v>
          </cell>
          <cell r="G30" t="str">
            <v>Транспортные услуги</v>
          </cell>
        </row>
        <row r="31">
          <cell r="F31" t="str">
            <v>T.001.002.013</v>
          </cell>
          <cell r="G31" t="str">
            <v>Консалтинговые и информационные услуги</v>
          </cell>
        </row>
        <row r="32">
          <cell r="F32" t="str">
            <v>T.001.002.014</v>
          </cell>
          <cell r="G32" t="str">
            <v>Услуги предприятий общественного питания</v>
          </cell>
        </row>
        <row r="33">
          <cell r="F33" t="str">
            <v>F.001.002.015</v>
          </cell>
          <cell r="G33" t="str">
            <v>Агентское вознаграждение (финансовые услуги)</v>
          </cell>
        </row>
        <row r="34">
          <cell r="F34" t="str">
            <v>T.001.002.016</v>
          </cell>
          <cell r="G34" t="str">
            <v>Бонус от банка</v>
          </cell>
        </row>
        <row r="35">
          <cell r="F35" t="str">
            <v>T.001.002.017</v>
          </cell>
          <cell r="G35" t="str">
            <v>Кредитные КАСКО</v>
          </cell>
        </row>
        <row r="36">
          <cell r="F36" t="str">
            <v>T.001.002.018</v>
          </cell>
          <cell r="G36" t="str">
            <v>Брокерские КАСКО</v>
          </cell>
        </row>
        <row r="37">
          <cell r="F37" t="str">
            <v>T.001.002.019</v>
          </cell>
          <cell r="G37" t="str">
            <v>ОСАГО</v>
          </cell>
        </row>
        <row r="38">
          <cell r="F38" t="str">
            <v>T.001.002.020</v>
          </cell>
          <cell r="G38" t="str">
            <v>Страхование корпоративного транспорта</v>
          </cell>
        </row>
        <row r="39">
          <cell r="F39" t="str">
            <v>T.001.002.021</v>
          </cell>
          <cell r="G39" t="str">
            <v>Услуги по лизингу</v>
          </cell>
        </row>
        <row r="40">
          <cell r="F40" t="str">
            <v>T.001.002.022</v>
          </cell>
          <cell r="G40" t="str">
            <v>Услуги по сдаче в аренду  земли, зданий, сооружений</v>
          </cell>
        </row>
        <row r="41">
          <cell r="F41" t="str">
            <v>T.001.002.023</v>
          </cell>
          <cell r="G41" t="str">
            <v>Услуги по сдаче в аренду машин, оборудования, транспортных средств</v>
          </cell>
        </row>
        <row r="42">
          <cell r="F42" t="str">
            <v>T.001.002.024</v>
          </cell>
          <cell r="G42" t="str">
            <v>Прочие услуги</v>
          </cell>
        </row>
        <row r="43">
          <cell r="F43" t="str">
            <v>F.000.000.000</v>
          </cell>
        </row>
        <row r="44">
          <cell r="F44" t="str">
            <v>F.002.000.000</v>
          </cell>
          <cell r="G44" t="str">
            <v>Себестоимость по основной деятельности</v>
          </cell>
        </row>
        <row r="45">
          <cell r="F45" t="str">
            <v>F.000.000.000</v>
          </cell>
        </row>
        <row r="46">
          <cell r="F46" t="str">
            <v>F.002.001.000</v>
          </cell>
          <cell r="G46" t="str">
            <v xml:space="preserve">Себестоимость реализованных товаров </v>
          </cell>
        </row>
        <row r="47">
          <cell r="F47" t="str">
            <v>T.002.001.001</v>
          </cell>
          <cell r="G47" t="str">
            <v>Себестоимость а/м производства ОАО "АВТОВАЗ"</v>
          </cell>
        </row>
        <row r="48">
          <cell r="F48" t="str">
            <v>T.002.001.002</v>
          </cell>
          <cell r="G48" t="str">
            <v>Себестоимость а/м прочих производителей</v>
          </cell>
        </row>
        <row r="49">
          <cell r="F49" t="str">
            <v>T.002.001.003</v>
          </cell>
          <cell r="G49" t="str">
            <v>Себестоимость запасных частей по услугам ТО</v>
          </cell>
        </row>
        <row r="50">
          <cell r="F50" t="str">
            <v>T.002.001.004</v>
          </cell>
          <cell r="G50" t="str">
            <v>Себестоимость запасных частей коммерческих</v>
          </cell>
        </row>
        <row r="51">
          <cell r="F51" t="str">
            <v>T.002.001.005</v>
          </cell>
          <cell r="G51" t="str">
            <v>Себестоимость  дополнительного оборудования</v>
          </cell>
        </row>
        <row r="52">
          <cell r="F52" t="str">
            <v>T.002.001.006</v>
          </cell>
          <cell r="G52" t="str">
            <v>Себестоимость  ГСМ</v>
          </cell>
        </row>
        <row r="53">
          <cell r="F53" t="str">
            <v>T.002.001.007</v>
          </cell>
          <cell r="G53" t="str">
            <v>Себестоимость  оборудования</v>
          </cell>
        </row>
        <row r="54">
          <cell r="F54" t="str">
            <v>T.002.001.008</v>
          </cell>
          <cell r="G54" t="str">
            <v>Себестоимость имущества, переданного в лизинг</v>
          </cell>
        </row>
        <row r="55">
          <cell r="F55" t="str">
            <v>T.002.001.009</v>
          </cell>
          <cell r="G55" t="str">
            <v>Себестоимость  прочих товаров</v>
          </cell>
        </row>
        <row r="56">
          <cell r="F56" t="str">
            <v>F.002.002.000</v>
          </cell>
          <cell r="G56" t="str">
            <v>Расходы, непосредственно связанные с реализацией и производством</v>
          </cell>
        </row>
        <row r="57">
          <cell r="F57" t="str">
            <v>T.002.002.001</v>
          </cell>
          <cell r="G57" t="str">
            <v>Неакцепт по гарантии</v>
          </cell>
        </row>
        <row r="58">
          <cell r="F58" t="str">
            <v>T.002.002.002</v>
          </cell>
          <cell r="G58" t="str">
            <v>Инструмент, оснастка, инвентарь (сроком службы менее 12 месяцев)</v>
          </cell>
        </row>
        <row r="59">
          <cell r="F59" t="str">
            <v>T.002.002.003</v>
          </cell>
          <cell r="G59" t="str">
            <v>Расходы по постановке на учет</v>
          </cell>
        </row>
        <row r="60">
          <cell r="F60" t="str">
            <v>T.002.002.004</v>
          </cell>
          <cell r="G60" t="str">
            <v>Бланки строгой отчетности (справки-счета)</v>
          </cell>
        </row>
        <row r="61">
          <cell r="F61" t="str">
            <v>T.002.002.005</v>
          </cell>
          <cell r="G61" t="str">
            <v>Расходы по агентским договорам поставок</v>
          </cell>
        </row>
        <row r="62">
          <cell r="F62" t="str">
            <v>T.002.002.006</v>
          </cell>
          <cell r="G62" t="str">
            <v>Вспомогательные материалы</v>
          </cell>
        </row>
        <row r="63">
          <cell r="F63" t="str">
            <v>T.002.002.007</v>
          </cell>
          <cell r="G63" t="str">
            <v>Вспомогательные услуги сторонних организаций</v>
          </cell>
        </row>
        <row r="64">
          <cell r="F64" t="str">
            <v>T.002.002.008</v>
          </cell>
          <cell r="G64" t="str">
            <v>Расходы на отгрузку</v>
          </cell>
        </row>
        <row r="65">
          <cell r="F65" t="str">
            <v>T.002.002.009</v>
          </cell>
          <cell r="G65" t="str">
            <v>Таможенное оформление</v>
          </cell>
        </row>
        <row r="66">
          <cell r="F66" t="str">
            <v>T.002.002.010</v>
          </cell>
          <cell r="G66" t="str">
            <v>Доставка ТМЦ</v>
          </cell>
        </row>
        <row r="67">
          <cell r="F67" t="str">
            <v>T.002.002.011</v>
          </cell>
          <cell r="G67" t="str">
            <v>Транспортные расходы, связанные с оказанием услуг (кроме ГСМ)</v>
          </cell>
        </row>
        <row r="68">
          <cell r="F68" t="str">
            <v>T.002.002.012</v>
          </cell>
          <cell r="G68" t="str">
            <v>Расходы на ГСМ, связанные с оказанием услуг</v>
          </cell>
        </row>
        <row r="69">
          <cell r="F69" t="str">
            <v>T.002.002.013</v>
          </cell>
          <cell r="G69" t="str">
            <v>Страхование грузов</v>
          </cell>
        </row>
        <row r="70">
          <cell r="F70" t="str">
            <v>T.002.002.014</v>
          </cell>
          <cell r="G70" t="str">
            <v>Услуги по переработке запчастей</v>
          </cell>
        </row>
        <row r="71">
          <cell r="F71" t="str">
            <v>T.002.002.015</v>
          </cell>
          <cell r="G71" t="str">
            <v>Расходы по закупке и доставке продуктов питания</v>
          </cell>
        </row>
        <row r="72">
          <cell r="F72" t="str">
            <v>T.002.002.016</v>
          </cell>
          <cell r="G72" t="str">
            <v>Комиссионные вознаграждения к уплате</v>
          </cell>
        </row>
        <row r="73">
          <cell r="F73" t="str">
            <v>T.002.002.017</v>
          </cell>
          <cell r="G73" t="str">
            <v>Расходы по субагентским договорам</v>
          </cell>
        </row>
        <row r="74">
          <cell r="F74" t="str">
            <v>T.002.002.018</v>
          </cell>
          <cell r="G74" t="str">
            <v>Прочие расходы, связанные с реализацией и производством</v>
          </cell>
        </row>
        <row r="75">
          <cell r="F75" t="str">
            <v>F.002.003.000</v>
          </cell>
          <cell r="G75" t="str">
            <v>Расходы на содержание персонала</v>
          </cell>
        </row>
        <row r="76">
          <cell r="F76" t="str">
            <v>T.002.003.001</v>
          </cell>
          <cell r="G76" t="str">
            <v>Заработная плата</v>
          </cell>
        </row>
        <row r="77">
          <cell r="F77" t="str">
            <v>T.002.003.002</v>
          </cell>
          <cell r="G77" t="str">
            <v>Налоги с заработной платы</v>
          </cell>
        </row>
        <row r="78">
          <cell r="F78" t="str">
            <v>T.002.003.003</v>
          </cell>
          <cell r="G78" t="str">
            <v>Спецодежда</v>
          </cell>
        </row>
        <row r="79">
          <cell r="F79" t="str">
            <v>T.002.003.004</v>
          </cell>
          <cell r="G79" t="str">
            <v>Охрана труда</v>
          </cell>
        </row>
        <row r="80">
          <cell r="F80" t="str">
            <v>T.002.003.005</v>
          </cell>
          <cell r="G80" t="str">
            <v>Подготовка и обучение кадров</v>
          </cell>
        </row>
        <row r="81">
          <cell r="F81" t="str">
            <v>T.002.003.006</v>
          </cell>
          <cell r="G81" t="str">
            <v>Расходы по найму и подбору персонала</v>
          </cell>
        </row>
        <row r="82">
          <cell r="F82" t="str">
            <v>T.002.003.007</v>
          </cell>
          <cell r="G82" t="str">
            <v>Расходы по коллективному договору</v>
          </cell>
        </row>
        <row r="83">
          <cell r="F83" t="str">
            <v>T.002.003.008</v>
          </cell>
          <cell r="G83" t="str">
            <v>Командировочные</v>
          </cell>
        </row>
        <row r="84">
          <cell r="F84" t="str">
            <v>T.002.003.009</v>
          </cell>
          <cell r="G84" t="str">
            <v>Добровольное страхование сотрудников</v>
          </cell>
        </row>
        <row r="85">
          <cell r="F85" t="str">
            <v>T.002.003.010</v>
          </cell>
          <cell r="G85" t="str">
            <v>Прочие расходы по содержанию персонала</v>
          </cell>
        </row>
        <row r="86">
          <cell r="F86" t="str">
            <v>F.002.004.000</v>
          </cell>
          <cell r="G86" t="str">
            <v>Расходы на содержание основных средств</v>
          </cell>
        </row>
        <row r="87">
          <cell r="F87" t="str">
            <v>T.002.004.001</v>
          </cell>
          <cell r="G87" t="str">
            <v>Аренда земли, зданий и сооружений</v>
          </cell>
        </row>
        <row r="88">
          <cell r="F88" t="str">
            <v>T.002.004.002</v>
          </cell>
          <cell r="G88" t="str">
            <v>Аренда машин, оборудования, транспортных средств</v>
          </cell>
        </row>
        <row r="89">
          <cell r="F89" t="str">
            <v>T.002.004.003</v>
          </cell>
          <cell r="G89" t="str">
            <v>Аренда многооборотной тары</v>
          </cell>
        </row>
        <row r="90">
          <cell r="F90" t="str">
            <v>T.002.004.004</v>
          </cell>
          <cell r="G90" t="str">
            <v>Ремонт и техническое обслуживание зданий и сооружений</v>
          </cell>
        </row>
        <row r="91">
          <cell r="F91" t="str">
            <v>T.002.004.005</v>
          </cell>
          <cell r="G91" t="str">
            <v>Ремонт и техническое обслуживание зданий и сооружений (АВТОВАЗ)</v>
          </cell>
        </row>
        <row r="92">
          <cell r="F92" t="str">
            <v>T.002.004.006</v>
          </cell>
          <cell r="G92" t="str">
            <v>Ремонт и техническое обслуживание машин, оборудования, транспортных средств</v>
          </cell>
        </row>
        <row r="93">
          <cell r="F93" t="str">
            <v>T.002.004.007</v>
          </cell>
          <cell r="G93" t="str">
            <v>Лизинговые платежи за основные средства</v>
          </cell>
        </row>
        <row r="94">
          <cell r="F94" t="str">
            <v>T.002.004.008</v>
          </cell>
          <cell r="G94" t="str">
            <v>Расходы на содержание переданных в аренду земли, зданий сооружений</v>
          </cell>
        </row>
        <row r="95">
          <cell r="F95" t="str">
            <v>T.002.004.009</v>
          </cell>
          <cell r="G95" t="str">
            <v>Расходы на содержание переданных в аренду машин, оборудования, транспортных средств</v>
          </cell>
        </row>
        <row r="96">
          <cell r="F96" t="str">
            <v>T.002.004.010</v>
          </cell>
          <cell r="G96" t="str">
            <v>Страхование объектов основных средств</v>
          </cell>
        </row>
        <row r="97">
          <cell r="F97" t="str">
            <v>F.002.004.011</v>
          </cell>
          <cell r="G97" t="str">
            <v>Коммунальные платежи</v>
          </cell>
        </row>
        <row r="98">
          <cell r="F98" t="str">
            <v>T.002.004.012</v>
          </cell>
          <cell r="G98" t="str">
            <v>Электроэнергия</v>
          </cell>
        </row>
        <row r="99">
          <cell r="F99" t="str">
            <v>T.002.004.013</v>
          </cell>
          <cell r="G99" t="str">
            <v>Водоснабжение (холодная и горячая вода)</v>
          </cell>
        </row>
        <row r="100">
          <cell r="F100" t="str">
            <v>T.002.004.014</v>
          </cell>
          <cell r="G100" t="str">
            <v>Теплоэнергия, пар и прочая энергия</v>
          </cell>
        </row>
        <row r="101">
          <cell r="F101" t="str">
            <v>T.002.004.015</v>
          </cell>
          <cell r="G101" t="str">
            <v>Стоки</v>
          </cell>
        </row>
        <row r="102">
          <cell r="F102" t="str">
            <v>T.002.004.016</v>
          </cell>
          <cell r="G102" t="str">
            <v>Утилизация промышленных отходов, вывоз мусора</v>
          </cell>
        </row>
        <row r="103">
          <cell r="F103" t="str">
            <v>T.002.004.017</v>
          </cell>
          <cell r="G103" t="str">
            <v>Прочие коммунальные платежи</v>
          </cell>
        </row>
        <row r="104">
          <cell r="F104" t="str">
            <v>T.002.004.018</v>
          </cell>
          <cell r="G104" t="str">
            <v>Прочие расходы по содержанию объектов основных средств</v>
          </cell>
        </row>
        <row r="105">
          <cell r="F105" t="str">
            <v>F.002.005.000</v>
          </cell>
          <cell r="G105" t="str">
            <v>Амортизация</v>
          </cell>
        </row>
        <row r="106">
          <cell r="F106" t="str">
            <v>F.002.005.001</v>
          </cell>
          <cell r="G106" t="str">
            <v>Амортизация ОС</v>
          </cell>
        </row>
        <row r="107">
          <cell r="F107" t="str">
            <v>T.002.005.002</v>
          </cell>
          <cell r="G107" t="str">
            <v>Амортизация зданий</v>
          </cell>
        </row>
        <row r="108">
          <cell r="F108" t="str">
            <v>T.002.005.003</v>
          </cell>
          <cell r="G108" t="str">
            <v>Амортизация сооружений</v>
          </cell>
        </row>
        <row r="109">
          <cell r="F109" t="str">
            <v>T.002.005.004</v>
          </cell>
          <cell r="G109" t="str">
            <v>Амортизация передаточных устройств</v>
          </cell>
        </row>
        <row r="110">
          <cell r="F110" t="str">
            <v>T.002.005.005</v>
          </cell>
          <cell r="G110" t="str">
            <v>Амортизация машин и оборудования</v>
          </cell>
        </row>
        <row r="111">
          <cell r="F111" t="str">
            <v>T.002.005.006</v>
          </cell>
          <cell r="G111" t="str">
            <v>Амортизация транспортных средств</v>
          </cell>
        </row>
        <row r="112">
          <cell r="F112" t="str">
            <v>T.002.005.007</v>
          </cell>
          <cell r="G112" t="str">
            <v>Амортизация инструмента</v>
          </cell>
        </row>
        <row r="113">
          <cell r="F113" t="str">
            <v>T.002.005.008</v>
          </cell>
          <cell r="G113" t="str">
            <v>Амортизация производственного и хозяйственного инвентаря</v>
          </cell>
        </row>
        <row r="114">
          <cell r="F114" t="str">
            <v>T.002.005.009</v>
          </cell>
          <cell r="G114" t="str">
            <v>Амортизация многолетних насаждений</v>
          </cell>
        </row>
        <row r="115">
          <cell r="F115" t="str">
            <v>T.002.005.010</v>
          </cell>
          <cell r="G115" t="str">
            <v>Амортизация прочих основных фондов</v>
          </cell>
        </row>
        <row r="116">
          <cell r="F116" t="str">
            <v>T.002.005.011</v>
          </cell>
          <cell r="G116" t="str">
            <v>Амортизация НМА</v>
          </cell>
        </row>
        <row r="117">
          <cell r="F117" t="str">
            <v>F.002.006.000</v>
          </cell>
          <cell r="G117" t="str">
            <v>Информационные и консультационные услуги</v>
          </cell>
        </row>
        <row r="118">
          <cell r="F118" t="str">
            <v>T.002.006.001</v>
          </cell>
          <cell r="G118" t="str">
            <v>Аудиторские услуги</v>
          </cell>
        </row>
        <row r="119">
          <cell r="F119" t="str">
            <v>T.002.006.002</v>
          </cell>
          <cell r="G119" t="str">
            <v>Консалтинговые услуги</v>
          </cell>
        </row>
        <row r="120">
          <cell r="F120" t="str">
            <v>T.002.006.003</v>
          </cell>
          <cell r="G120" t="str">
            <v>Услуги по управлению</v>
          </cell>
        </row>
        <row r="121">
          <cell r="F121" t="str">
            <v>T.002.006.004</v>
          </cell>
          <cell r="G121" t="str">
            <v>Юридические услуги</v>
          </cell>
        </row>
        <row r="122">
          <cell r="F122" t="str">
            <v>T.002.006.005</v>
          </cell>
          <cell r="G122" t="str">
            <v>Обновление и сопровождение программного обеспечение и информационных баз данных</v>
          </cell>
        </row>
        <row r="123">
          <cell r="F123" t="str">
            <v>T.002.006.006</v>
          </cell>
          <cell r="G123" t="str">
            <v>Расходы на оплату лицензионных соглашений, разрешений  и  ПО</v>
          </cell>
        </row>
        <row r="124">
          <cell r="F124" t="str">
            <v>T.002.006.007</v>
          </cell>
          <cell r="G124" t="str">
            <v>Прочие информационные и консультационные услуги</v>
          </cell>
        </row>
        <row r="125">
          <cell r="F125" t="str">
            <v>F.002.007.000</v>
          </cell>
          <cell r="G125" t="str">
            <v>Расходы на услуги связи и почты</v>
          </cell>
        </row>
        <row r="126">
          <cell r="F126" t="str">
            <v>T.002.007.001</v>
          </cell>
          <cell r="G126" t="str">
            <v>Мобильная связь</v>
          </cell>
        </row>
        <row r="127">
          <cell r="F127" t="str">
            <v>T.002.007.002</v>
          </cell>
          <cell r="G127" t="str">
            <v>Интернет</v>
          </cell>
        </row>
        <row r="128">
          <cell r="F128" t="str">
            <v>T.002.007.003</v>
          </cell>
          <cell r="G128" t="str">
            <v>Телефонная связь</v>
          </cell>
        </row>
        <row r="129">
          <cell r="F129" t="str">
            <v>T.002.007.004</v>
          </cell>
          <cell r="G129" t="str">
            <v>Расходы на доставку корреспонденции (почтовые, курьерские и т.п.)</v>
          </cell>
        </row>
        <row r="130">
          <cell r="F130" t="str">
            <v>T.002.007.005</v>
          </cell>
          <cell r="G130" t="str">
            <v>Прочие расходы на услуги связи</v>
          </cell>
        </row>
        <row r="131">
          <cell r="F131" t="str">
            <v>F.002.008.000</v>
          </cell>
          <cell r="G131" t="str">
            <v>Расходы на поддержание безопасности деятельности</v>
          </cell>
        </row>
        <row r="132">
          <cell r="F132" t="str">
            <v>T.002.008.001</v>
          </cell>
          <cell r="G132" t="str">
            <v>Сторонняя охрана</v>
          </cell>
        </row>
        <row r="133">
          <cell r="F133" t="str">
            <v>T.002.008.002</v>
          </cell>
          <cell r="G133" t="str">
            <v>Пожарная охрана</v>
          </cell>
        </row>
        <row r="134">
          <cell r="F134" t="str">
            <v>T.002.008.003</v>
          </cell>
          <cell r="G134" t="str">
            <v>Прочие выплаты на поддержание безопасности</v>
          </cell>
        </row>
        <row r="135">
          <cell r="F135" t="str">
            <v>F.002.009.000</v>
          </cell>
          <cell r="G135" t="str">
            <v>Расходы на рекламу и PR</v>
          </cell>
        </row>
        <row r="136">
          <cell r="F136" t="str">
            <v>F.002.009.001</v>
          </cell>
          <cell r="G136" t="str">
            <v>Реклама</v>
          </cell>
        </row>
        <row r="137">
          <cell r="F137" t="str">
            <v>T.002.009.002</v>
          </cell>
          <cell r="G137" t="str">
            <v>Реклама наружная</v>
          </cell>
        </row>
        <row r="138">
          <cell r="F138" t="str">
            <v>T.002.009.003</v>
          </cell>
          <cell r="G138" t="str">
            <v>Реклама в печатных СМИ и справочных изданиях</v>
          </cell>
        </row>
        <row r="139">
          <cell r="F139" t="str">
            <v>T.002.009.004</v>
          </cell>
          <cell r="G139" t="str">
            <v>Реклама на радио</v>
          </cell>
        </row>
        <row r="140">
          <cell r="F140" t="str">
            <v>T.002.009.005</v>
          </cell>
          <cell r="G140" t="str">
            <v>Реклама на телевидении</v>
          </cell>
        </row>
        <row r="141">
          <cell r="F141" t="str">
            <v>T.002.009.006</v>
          </cell>
          <cell r="G141" t="str">
            <v>Реклама в интернете</v>
          </cell>
        </row>
        <row r="142">
          <cell r="F142" t="str">
            <v>T.002.009.007</v>
          </cell>
          <cell r="G142" t="str">
            <v>Полиграфия, тиражные работы</v>
          </cell>
        </row>
        <row r="143">
          <cell r="F143" t="str">
            <v>T.002.009.008</v>
          </cell>
          <cell r="G143" t="str">
            <v>Материалы для производства рекламы</v>
          </cell>
        </row>
        <row r="144">
          <cell r="F144" t="str">
            <v>F.002.009.009</v>
          </cell>
          <cell r="G144" t="str">
            <v>PR</v>
          </cell>
        </row>
        <row r="145">
          <cell r="F145" t="str">
            <v>T.002.009.010</v>
          </cell>
          <cell r="G145" t="str">
            <v>Участие в выставках</v>
          </cell>
        </row>
        <row r="146">
          <cell r="F146" t="str">
            <v>T.002.009.011</v>
          </cell>
          <cell r="G146" t="str">
            <v>PR акции</v>
          </cell>
        </row>
        <row r="147">
          <cell r="F147" t="str">
            <v>T.002.009.012</v>
          </cell>
          <cell r="G147" t="str">
            <v>Оформление помещений</v>
          </cell>
        </row>
        <row r="148">
          <cell r="F148" t="str">
            <v>T.002.009.013</v>
          </cell>
          <cell r="G148" t="str">
            <v>Сувенирная продукция</v>
          </cell>
        </row>
        <row r="149">
          <cell r="F149" t="str">
            <v>T.002.009.014</v>
          </cell>
          <cell r="G149" t="str">
            <v>Программа по автоспорту</v>
          </cell>
        </row>
        <row r="150">
          <cell r="F150" t="str">
            <v>T.002.009.015</v>
          </cell>
          <cell r="G150" t="str">
            <v>Ребрендинг</v>
          </cell>
        </row>
        <row r="151">
          <cell r="F151" t="str">
            <v>T.002.009.016</v>
          </cell>
          <cell r="G151" t="str">
            <v>Внутрикорпоративная газета</v>
          </cell>
        </row>
        <row r="152">
          <cell r="F152" t="str">
            <v>T.002.009.017</v>
          </cell>
          <cell r="G152" t="str">
            <v>Создание и развитие корпоративного сайта</v>
          </cell>
        </row>
        <row r="153">
          <cell r="F153" t="str">
            <v>T.002.009.018</v>
          </cell>
          <cell r="G153" t="str">
            <v>Создание Интранета</v>
          </cell>
        </row>
        <row r="154">
          <cell r="F154" t="str">
            <v>T.002.009.019</v>
          </cell>
          <cell r="G154" t="str">
            <v>Внутрикорпоративные мероприятия</v>
          </cell>
        </row>
        <row r="155">
          <cell r="F155" t="str">
            <v>T.002.009.020</v>
          </cell>
          <cell r="G155" t="str">
            <v>Прочие расходы на рекламу</v>
          </cell>
        </row>
        <row r="156">
          <cell r="F156" t="str">
            <v>F.002.010.000</v>
          </cell>
          <cell r="G156" t="str">
            <v>Общехозяйственные расходы</v>
          </cell>
        </row>
        <row r="157">
          <cell r="F157" t="str">
            <v>T.002.010.001</v>
          </cell>
          <cell r="G157" t="str">
            <v>Канцтовары</v>
          </cell>
        </row>
        <row r="158">
          <cell r="F158" t="str">
            <v>T.002.010.002</v>
          </cell>
          <cell r="G158" t="str">
            <v xml:space="preserve">Хозтовары </v>
          </cell>
        </row>
        <row r="159">
          <cell r="F159" t="str">
            <v>T.002.010.003</v>
          </cell>
          <cell r="G159" t="str">
            <v>Мебель (не объект ОС)</v>
          </cell>
        </row>
        <row r="160">
          <cell r="F160" t="str">
            <v>T.002.010.004</v>
          </cell>
          <cell r="G160" t="str">
            <v>Оргтехника и оборудование (не объект ОС)</v>
          </cell>
        </row>
        <row r="161">
          <cell r="F161" t="str">
            <v>T.002.010.005</v>
          </cell>
          <cell r="G161" t="str">
            <v>Расходные материалы (картриджи и т.д.)</v>
          </cell>
        </row>
        <row r="162">
          <cell r="F162" t="str">
            <v>T.002.010.006</v>
          </cell>
          <cell r="G162" t="str">
            <v>Расходы на техническое обслуживание и ремонт офисного оборудования</v>
          </cell>
        </row>
        <row r="163">
          <cell r="F163" t="str">
            <v>T.002.010.007</v>
          </cell>
          <cell r="G163" t="str">
            <v>Расходы на ГСМ для служебных автомобилей</v>
          </cell>
        </row>
        <row r="164">
          <cell r="F164" t="str">
            <v>T.002.010.008</v>
          </cell>
          <cell r="G164" t="str">
            <v>Приобретение литературы и подписка на периодические издания</v>
          </cell>
        </row>
        <row r="165">
          <cell r="F165" t="str">
            <v>T.002.010.009</v>
          </cell>
          <cell r="G165" t="str">
            <v>Представительские и протокольные расходы</v>
          </cell>
        </row>
        <row r="166">
          <cell r="F166" t="str">
            <v>T.002.010.010</v>
          </cell>
          <cell r="G166" t="str">
            <v>Прочие общехозяйственные расходы</v>
          </cell>
        </row>
        <row r="167">
          <cell r="F167" t="str">
            <v>F.002.011.000</v>
          </cell>
          <cell r="G167" t="str">
            <v>Налоговые обязательства</v>
          </cell>
        </row>
        <row r="168">
          <cell r="F168" t="str">
            <v>T.002.011.001</v>
          </cell>
          <cell r="G168" t="str">
            <v>Налог на землю</v>
          </cell>
        </row>
        <row r="169">
          <cell r="F169" t="str">
            <v>T.002.011.002</v>
          </cell>
          <cell r="G169" t="str">
            <v>Транспортный налог</v>
          </cell>
        </row>
        <row r="170">
          <cell r="F170" t="str">
            <v>T.002.011.006</v>
          </cell>
          <cell r="G170" t="str">
            <v>Налог на имущество</v>
          </cell>
        </row>
        <row r="171">
          <cell r="F171" t="str">
            <v>T.002.011.003</v>
          </cell>
          <cell r="G171" t="str">
            <v>Экология</v>
          </cell>
        </row>
        <row r="172">
          <cell r="F172" t="str">
            <v>T.002.011.004</v>
          </cell>
          <cell r="G172" t="str">
            <v>Штрафы и пени по налогам</v>
          </cell>
        </row>
        <row r="173">
          <cell r="F173" t="str">
            <v>T.002.011.005</v>
          </cell>
          <cell r="G173" t="str">
            <v>Прочие налоги и пошлины, входящие в себестоимость</v>
          </cell>
        </row>
        <row r="174">
          <cell r="F174" t="str">
            <v>F.100.000.000</v>
          </cell>
          <cell r="G174" t="str">
            <v>Прибыль (убыток) по основной деятельности</v>
          </cell>
        </row>
        <row r="175">
          <cell r="F175" t="str">
            <v>F.003.000.000</v>
          </cell>
          <cell r="G175" t="str">
            <v>Прочие доходы/расходы</v>
          </cell>
        </row>
        <row r="176">
          <cell r="F176" t="str">
            <v>F.000.000.000</v>
          </cell>
        </row>
        <row r="177">
          <cell r="F177" t="str">
            <v>F.003.001.000</v>
          </cell>
          <cell r="G177" t="str">
            <v>Прочие доходы</v>
          </cell>
        </row>
        <row r="178">
          <cell r="F178" t="str">
            <v>F.003.001.001</v>
          </cell>
          <cell r="G178" t="str">
            <v>Проценты к получению</v>
          </cell>
        </row>
        <row r="179">
          <cell r="F179" t="str">
            <v>T.003.001.002</v>
          </cell>
          <cell r="G179" t="str">
            <v>Проценты по займам</v>
          </cell>
        </row>
        <row r="180">
          <cell r="F180" t="str">
            <v>T.003.001.003</v>
          </cell>
          <cell r="G180" t="str">
            <v>Проценты по облигациям</v>
          </cell>
        </row>
        <row r="181">
          <cell r="F181" t="str">
            <v>T.003.001.004</v>
          </cell>
          <cell r="G181" t="str">
            <v>Проценты по векселям</v>
          </cell>
        </row>
        <row r="182">
          <cell r="F182" t="str">
            <v>T.003.001.005</v>
          </cell>
          <cell r="G182" t="str">
            <v>Проценты по депозитам</v>
          </cell>
        </row>
        <row r="183">
          <cell r="F183" t="str">
            <v>T.003.001.006</v>
          </cell>
          <cell r="G183" t="str">
            <v>Прочие проценты к получению</v>
          </cell>
        </row>
        <row r="184">
          <cell r="F184" t="str">
            <v>F.003.001.007</v>
          </cell>
          <cell r="G184" t="str">
            <v>Доходы (выручка) от реализации основных средств и иных активов</v>
          </cell>
        </row>
        <row r="185">
          <cell r="F185" t="str">
            <v>T.003.001.008</v>
          </cell>
          <cell r="G185" t="str">
            <v>Реализация основных средств</v>
          </cell>
        </row>
        <row r="186">
          <cell r="F186" t="str">
            <v>T.003.001.009</v>
          </cell>
          <cell r="G186" t="str">
            <v>Реализация ТМЦ</v>
          </cell>
        </row>
        <row r="187">
          <cell r="F187" t="str">
            <v>T.003.001.010</v>
          </cell>
          <cell r="G187" t="str">
            <v>Реализация прочих активов (НМА, валюта и пр.)</v>
          </cell>
        </row>
        <row r="188">
          <cell r="F188" t="str">
            <v>T.003.001.011</v>
          </cell>
          <cell r="G188" t="str">
            <v>Доходы (выручка) от реализации ценных бумаг</v>
          </cell>
        </row>
        <row r="189">
          <cell r="F189" t="str">
            <v>T.003.001.012</v>
          </cell>
          <cell r="G189" t="str">
            <v>Штрафы, пени, неустойки к получению</v>
          </cell>
        </row>
        <row r="190">
          <cell r="F190" t="str">
            <v>T.003.001.013</v>
          </cell>
          <cell r="G190" t="str">
            <v>Доходы от списания кредиторской задолженности, по которой истек срок исковой давности</v>
          </cell>
        </row>
        <row r="191">
          <cell r="F191" t="str">
            <v>T.003.001.014</v>
          </cell>
          <cell r="G191" t="str">
            <v>Положительные курсовые и суммовые разницы</v>
          </cell>
        </row>
        <row r="192">
          <cell r="F192" t="str">
            <v>T.003.001.015</v>
          </cell>
          <cell r="G192" t="str">
            <v>Доходы от долевого участия в зависимых обществах</v>
          </cell>
        </row>
        <row r="193">
          <cell r="F193" t="str">
            <v>T.003.001.016</v>
          </cell>
          <cell r="G193" t="str">
            <v>Прочие доходы</v>
          </cell>
        </row>
        <row r="194">
          <cell r="F194" t="str">
            <v>F.003.002.000</v>
          </cell>
          <cell r="G194" t="str">
            <v>Прочие расходы</v>
          </cell>
        </row>
        <row r="195">
          <cell r="F195" t="str">
            <v>F.003.002.001</v>
          </cell>
          <cell r="G195" t="str">
            <v>Проценты к уплате</v>
          </cell>
        </row>
        <row r="196">
          <cell r="F196" t="str">
            <v>T.003.002.002</v>
          </cell>
          <cell r="G196" t="str">
            <v>Проценты по кредитам и займам</v>
          </cell>
        </row>
        <row r="197">
          <cell r="F197" t="str">
            <v>T.003.002.003</v>
          </cell>
          <cell r="G197" t="str">
            <v>Проценты по облигациям к уплате</v>
          </cell>
        </row>
        <row r="198">
          <cell r="F198" t="str">
            <v>T.003.002.004</v>
          </cell>
          <cell r="G198" t="str">
            <v>Проценты по векселям к уплате</v>
          </cell>
        </row>
        <row r="199">
          <cell r="F199" t="str">
            <v>T.003.002.005</v>
          </cell>
          <cell r="G199" t="str">
            <v>Проценты к уплате по реструктуризированной задолженности по налогам</v>
          </cell>
        </row>
        <row r="200">
          <cell r="F200" t="str">
            <v>T.003.002.006</v>
          </cell>
          <cell r="G200" t="str">
            <v>Прочие проценты к уплате</v>
          </cell>
        </row>
        <row r="201">
          <cell r="F201" t="str">
            <v>F.003.002.007</v>
          </cell>
          <cell r="G201" t="str">
            <v>Расходы, связанные с реализацией основных средств и иных активов</v>
          </cell>
        </row>
        <row r="202">
          <cell r="F202" t="str">
            <v>T.003.002.008</v>
          </cell>
          <cell r="G202" t="str">
            <v>Стоимость основных средств</v>
          </cell>
        </row>
        <row r="203">
          <cell r="F203" t="str">
            <v>T.003.002.009</v>
          </cell>
          <cell r="G203" t="str">
            <v>Стоимость ТМЦ</v>
          </cell>
        </row>
        <row r="204">
          <cell r="F204" t="str">
            <v>T.003.002.010</v>
          </cell>
          <cell r="G204" t="str">
            <v>Стоимость прочих активов (НМА, валюта и пр.)</v>
          </cell>
        </row>
        <row r="205">
          <cell r="F205" t="str">
            <v>T.003.002.011</v>
          </cell>
          <cell r="G205" t="str">
            <v>Расходы, связанные с реализацией ценных бумаг</v>
          </cell>
        </row>
        <row r="206">
          <cell r="F206" t="str">
            <v>T.003.002.012</v>
          </cell>
          <cell r="G206" t="str">
            <v>Штрафы, пени, неустойки к уплате</v>
          </cell>
        </row>
        <row r="207">
          <cell r="F207" t="str">
            <v>T.003.002.013</v>
          </cell>
          <cell r="G207" t="str">
            <v>Расходы по списанию дебиторской задолженности, нереальной для взыскания</v>
          </cell>
        </row>
        <row r="208">
          <cell r="F208" t="str">
            <v>T.003.002.014</v>
          </cell>
          <cell r="G208" t="str">
            <v>Отрицательные курсовые и суммовые разницы</v>
          </cell>
        </row>
        <row r="209">
          <cell r="F209" t="str">
            <v>T.003.002.015</v>
          </cell>
          <cell r="G209" t="str">
            <v>Услуги банков</v>
          </cell>
        </row>
        <row r="210">
          <cell r="F210" t="str">
            <v>T.003.002.016</v>
          </cell>
          <cell r="G210" t="str">
            <v>Страхование объектов залога</v>
          </cell>
        </row>
        <row r="211">
          <cell r="F211" t="str">
            <v>T.003.002.017</v>
          </cell>
          <cell r="G211" t="str">
            <v>Отчисления в оценочные резервы</v>
          </cell>
        </row>
        <row r="212">
          <cell r="F212" t="str">
            <v>T.003.002.018</v>
          </cell>
          <cell r="G212" t="str">
            <v>Расходы социального характера, на содержание объектов социальной сферы</v>
          </cell>
        </row>
        <row r="213">
          <cell r="F213" t="str">
            <v>T.003.002.019</v>
          </cell>
          <cell r="G213" t="str">
            <v>Расходы на благотворительность</v>
          </cell>
        </row>
        <row r="214">
          <cell r="F214" t="str">
            <v>T.003.002.020</v>
          </cell>
          <cell r="G214" t="str">
            <v>Прочие расходы</v>
          </cell>
        </row>
        <row r="215">
          <cell r="F215" t="str">
            <v>F.200.000.000</v>
          </cell>
          <cell r="G215" t="str">
            <v>Прибыль до налогообложения</v>
          </cell>
        </row>
        <row r="216">
          <cell r="F216" t="str">
            <v>F.004.001.000</v>
          </cell>
          <cell r="G216" t="str">
            <v>Налоги уплачиваемые из прибыли</v>
          </cell>
        </row>
        <row r="217">
          <cell r="F217" t="str">
            <v>T.004.001.001</v>
          </cell>
          <cell r="G217" t="str">
            <v>Налог на прибыль</v>
          </cell>
        </row>
        <row r="218">
          <cell r="F218" t="str">
            <v>T.004.001.002</v>
          </cell>
          <cell r="G218" t="str">
            <v>ЕНВД</v>
          </cell>
        </row>
        <row r="219">
          <cell r="F219" t="str">
            <v>T.004.001.003</v>
          </cell>
          <cell r="G219" t="str">
            <v>УСН</v>
          </cell>
        </row>
        <row r="220">
          <cell r="F220" t="str">
            <v>T.004.001.005</v>
          </cell>
          <cell r="G220" t="str">
            <v>Прочие налоги, уплачиваемые из прибыли</v>
          </cell>
        </row>
        <row r="221">
          <cell r="F221" t="str">
            <v>T.004.001.006</v>
          </cell>
          <cell r="G221" t="str">
            <v>Штрафы и пени по налогам , уплачиваемым из прибыли</v>
          </cell>
        </row>
        <row r="222">
          <cell r="F222" t="str">
            <v>F.300.000.000</v>
          </cell>
          <cell r="G222" t="str">
            <v>Чистая прибыль (убыток)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1Э"/>
      <sheetName val="2П"/>
      <sheetName val="3П"/>
      <sheetName val="4Э"/>
      <sheetName val="+5а"/>
      <sheetName val="+5б"/>
      <sheetName val="+5в"/>
      <sheetName val="6пл"/>
      <sheetName val="+6ф"/>
      <sheetName val="+6а"/>
      <sheetName val="+6б"/>
      <sheetName val="+6в"/>
      <sheetName val="+6г"/>
      <sheetName val="_6г"/>
      <sheetName val="7ф(б2)"/>
      <sheetName val="7ф(Б1)"/>
      <sheetName val="7ф(ТД)"/>
      <sheetName val="7ф(Завод)"/>
      <sheetName val="7ф(Вика)"/>
      <sheetName val="7а (Свод)"/>
      <sheetName val="+7фБ"/>
      <sheetName val="+8Б"/>
      <sheetName val="+8Т"/>
      <sheetName val="8 Мам"/>
      <sheetName val="+8К"/>
      <sheetName val="+8В"/>
      <sheetName val="+9Э"/>
      <sheetName val="+10"/>
      <sheetName val="_10-1"/>
      <sheetName val="+11"/>
      <sheetName val="+12"/>
      <sheetName val="+13"/>
      <sheetName val="+13-1"/>
      <sheetName val="14(Б-05)"/>
      <sheetName val="14(ТД-05)"/>
      <sheetName val="14(З-05)"/>
      <sheetName val="14(В-05)"/>
      <sheetName val="+14(б)"/>
      <sheetName val="+14(ТД-25)"/>
      <sheetName val="+14(З-25)"/>
      <sheetName val="+14(В-25)"/>
      <sheetName val="+15"/>
      <sheetName val="+16"/>
      <sheetName val="+17"/>
      <sheetName val="+20ТД"/>
      <sheetName val="+20(З)"/>
      <sheetName val="+20(В)"/>
      <sheetName val="+21С"/>
      <sheetName val="постоянные затраты"/>
      <sheetName val="ЕдиныйСправочник"/>
    </sheetNames>
    <sheetDataSet>
      <sheetData sheetId="0" refreshError="1">
        <row r="1">
          <cell r="B1" t="str">
            <v>сентябрь</v>
          </cell>
        </row>
        <row r="30">
          <cell r="B30" t="str">
            <v>Директор по экономике и финансам ОАО "КАВЗ" Еремин С.А.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а(ТД) (2)"/>
      <sheetName val="Данные"/>
      <sheetName val="1Э"/>
      <sheetName val="2П"/>
      <sheetName val="3П"/>
      <sheetName val="4Э"/>
      <sheetName val="6Эпл"/>
      <sheetName val="6Эф"/>
      <sheetName val="6аЭ"/>
      <sheetName val="7а (Свод)"/>
      <sheetName val="7а(ТД)"/>
      <sheetName val="7а(Завод)"/>
      <sheetName val="7а(Вика)"/>
      <sheetName val="9Э"/>
      <sheetName val="10"/>
    </sheetNames>
    <sheetDataSet>
      <sheetData sheetId="0" refreshError="1"/>
      <sheetData sheetId="1" refreshError="1">
        <row r="19">
          <cell r="A19" t="str">
            <v>БИЗНЕС ОАО "КАВЗ"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ды"/>
      <sheetName val="Свод по ФП_УК"/>
      <sheetName val="Финплан_УК"/>
      <sheetName val="Свод по ФП_Оффшоры"/>
      <sheetName val="Финплан_Оффшоры"/>
      <sheetName val="2006_БДР"/>
      <sheetName val="Баланс"/>
      <sheetName val="Дт"/>
      <sheetName val="Кт"/>
      <sheetName val="НДС"/>
      <sheetName val="ВТБ_УК"/>
      <sheetName val="Основые данные"/>
      <sheetName val="ЕдиныйСправочник"/>
      <sheetName val="Данные"/>
      <sheetName val="ОРиЗ_Нояб"/>
      <sheetName val="Фин_план_2006_УК_РПА"/>
      <sheetName val="Источники"/>
      <sheetName val="Свод_по_ФП_УК"/>
      <sheetName val="Свод_по_ФП_Оффшоры"/>
      <sheetName val="Основые_данные"/>
      <sheetName val="10"/>
      <sheetName val="Sheet1"/>
    </sheetNames>
    <sheetDataSet>
      <sheetData sheetId="0" refreshError="1">
        <row r="589">
          <cell r="A589" t="str">
            <v>15</v>
          </cell>
        </row>
        <row r="590">
          <cell r="B590" t="str">
            <v>Поступления под корпоративные проекты  "Автокомпоненты"</v>
          </cell>
        </row>
        <row r="591">
          <cell r="B591" t="str">
            <v>Поступления под корпоративные проекты  "Легкие коммерческие автомобили"</v>
          </cell>
        </row>
        <row r="592">
          <cell r="B592" t="str">
            <v>Поступления под корпоративные проекты  "Легковые автомобили"</v>
          </cell>
        </row>
        <row r="593">
          <cell r="B593" t="str">
            <v>Поступления под корпоративные проекты  "Грузовые Автомобили"</v>
          </cell>
        </row>
        <row r="594">
          <cell r="B594" t="str">
            <v>Поступления под корпоративные проекты  "Автобусы"</v>
          </cell>
        </row>
        <row r="595">
          <cell r="B595" t="str">
            <v>Поступления под корпоративные проекты  "Спецтехника"</v>
          </cell>
        </row>
        <row r="596">
          <cell r="B596" t="str">
            <v>Поступления под корпоративные проекты  "Двигатели"</v>
          </cell>
        </row>
        <row r="597">
          <cell r="B597" t="str">
            <v>Поступления под корпоративные проекты  "РПАС"</v>
          </cell>
        </row>
        <row r="598">
          <cell r="B598" t="str">
            <v>Поступления под корпоративные проекты  ОАО "Русские Машины"</v>
          </cell>
        </row>
        <row r="599">
          <cell r="B599" t="str">
            <v>Поступления под корпоративные проекты  ООО "УК "РПА"</v>
          </cell>
        </row>
        <row r="600">
          <cell r="B600" t="str">
            <v>Прочие операционные доходы с НДС</v>
          </cell>
        </row>
        <row r="601">
          <cell r="B601" t="str">
            <v>Прочие операционные доходы без  НДС</v>
          </cell>
        </row>
        <row r="603">
          <cell r="B603" t="str">
            <v>Расходы на участие в конференциях и выставках с НДС</v>
          </cell>
        </row>
        <row r="604">
          <cell r="B604" t="str">
            <v>Расходы на участие в конференциях и выставках без НДС</v>
          </cell>
        </row>
        <row r="605">
          <cell r="B605" t="str">
            <v>Расходы на рекламу и маркетинг с НДС</v>
          </cell>
        </row>
        <row r="606">
          <cell r="B606" t="str">
            <v>Расходы на рекламу и маркетинг без НДС</v>
          </cell>
        </row>
        <row r="607">
          <cell r="B607" t="str">
            <v>Затраты на корпоративные проекты  "Автокомпоненты"</v>
          </cell>
        </row>
        <row r="608">
          <cell r="B608" t="str">
            <v>Затраты на корпоративные проекты  "Легкие коммерческие автомобили"</v>
          </cell>
        </row>
        <row r="609">
          <cell r="B609" t="str">
            <v>Затраты на корпоративные проекты  "Легковые автомобили"</v>
          </cell>
        </row>
        <row r="610">
          <cell r="B610" t="str">
            <v>Затраты на корпоративные проекты  "Грузовые Автомобили"</v>
          </cell>
        </row>
        <row r="611">
          <cell r="B611" t="str">
            <v>Затраты на корпоративные проекты  "Автобусы"</v>
          </cell>
        </row>
        <row r="612">
          <cell r="B612" t="str">
            <v>Затраты на корпоративные проекты  "Спецтехника"</v>
          </cell>
        </row>
        <row r="613">
          <cell r="B613" t="str">
            <v>Затраты на корпоративные проекты  "Двигатели"</v>
          </cell>
        </row>
        <row r="614">
          <cell r="B614" t="str">
            <v>Затраты на корпоративные проекты  "РПАС"</v>
          </cell>
        </row>
        <row r="615">
          <cell r="B615" t="str">
            <v>Затраты на корпоративные проекты  ОАО "Русские Машины"</v>
          </cell>
        </row>
        <row r="616">
          <cell r="B616" t="str">
            <v>Затраты на корпоративные проекты  ООО "УК "РПА"</v>
          </cell>
        </row>
        <row r="617">
          <cell r="B617" t="str">
            <v>Прочие операционные расходы с НДС</v>
          </cell>
        </row>
        <row r="618">
          <cell r="B618" t="str">
            <v>Прочие операционные расходы без НДС</v>
          </cell>
        </row>
        <row r="620">
          <cell r="A620" t="str">
            <v>16</v>
          </cell>
        </row>
        <row r="621">
          <cell r="B621" t="str">
            <v>Прочие доходы с НДС</v>
          </cell>
        </row>
        <row r="622">
          <cell r="B622" t="str">
            <v>Прочие доходы без НДС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.себ.ТП 1997 г.лист 2"/>
      <sheetName val="Анализ_себ_ТП 1997 г_лист 2"/>
      <sheetName val="Данные"/>
      <sheetName val="Коды"/>
      <sheetName val="Основые данные"/>
      <sheetName val="Справочники"/>
      <sheetName val="Бал Ф-1"/>
      <sheetName val="прил 2"/>
      <sheetName val="Анализ себестоимости  ТП лист1 "/>
      <sheetName val="списки"/>
      <sheetName val="Калькуляции"/>
      <sheetName val="ТД_отг_грн"/>
      <sheetName val="Мат01"/>
      <sheetName val="анализ кт"/>
      <sheetName val="2004 г."/>
      <sheetName val="Мат00"/>
      <sheetName val="Ввод"/>
      <sheetName val="Кредиты"/>
      <sheetName val="Счета"/>
      <sheetName val="Векселя и Ценные бумаги"/>
      <sheetName val="10"/>
      <sheetName val="Т1-2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дукция по группам изделий"/>
      <sheetName val="Ан-з себ.по затр.1руб. 1 полуг."/>
      <sheetName val="Анализ себестоимости  ТП лист1 "/>
      <sheetName val="Анализ.себ.ТП 1997 г.лист 2"/>
      <sheetName val="Анализ_себ_ТП 1997 г_лист 2"/>
      <sheetName val="списки"/>
      <sheetName val="2004 г."/>
      <sheetName val="Коды"/>
      <sheetName val="Данные"/>
      <sheetName val="вариант 1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1Э"/>
      <sheetName val="2П"/>
      <sheetName val="3П"/>
      <sheetName val="4Э"/>
      <sheetName val="5а"/>
      <sheetName val="5б"/>
      <sheetName val="5в"/>
      <sheetName val="6Эпл"/>
      <sheetName val="6"/>
      <sheetName val="6а"/>
      <sheetName val="6б"/>
      <sheetName val="6в"/>
      <sheetName val="7аСвод"/>
      <sheetName val="7аТДК"/>
      <sheetName val="7аЗавод"/>
      <sheetName val="7аВика"/>
      <sheetName val="6г"/>
      <sheetName val="7ф(Б)"/>
      <sheetName val="7ф(ТД)"/>
      <sheetName val="7ф(З)"/>
      <sheetName val="7ф(Вика)"/>
      <sheetName val="8ТДК"/>
      <sheetName val="8КАВЗ"/>
      <sheetName val="8 (Вика)"/>
      <sheetName val="9Э"/>
      <sheetName val="10"/>
      <sheetName val="10-1"/>
      <sheetName val="11"/>
      <sheetName val="12"/>
      <sheetName val="13"/>
      <sheetName val="13-1"/>
      <sheetName val="14 (Б) -25"/>
      <sheetName val="14 ТД-25"/>
      <sheetName val="14 З-25"/>
      <sheetName val="14 Вика -25"/>
      <sheetName val="14(Б-10)"/>
      <sheetName val="14(ТД-10)"/>
      <sheetName val="14(З-10)"/>
      <sheetName val="14(В-10)"/>
      <sheetName val="15"/>
      <sheetName val="16"/>
      <sheetName val="17"/>
      <sheetName val="20ТД"/>
      <sheetName val="20Завод"/>
      <sheetName val="20Вика"/>
      <sheetName val="21С"/>
      <sheetName val="Анализ себестоимости  ТП лист1 "/>
      <sheetName val="Коды"/>
    </sheetNames>
    <sheetDataSet>
      <sheetData sheetId="0" refreshError="1">
        <row r="1">
          <cell r="C1" t="str">
            <v>август</v>
          </cell>
        </row>
        <row r="2">
          <cell r="C2" t="str">
            <v>август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СЭО пл"/>
      <sheetName val="ОПР пл"/>
      <sheetName val="ОХР пл"/>
      <sheetName val="Коммерч. расх. пл."/>
      <sheetName val="РСЭО"/>
      <sheetName val="ОПР"/>
      <sheetName val="ОХР"/>
      <sheetName val="Коммерческие расходы"/>
      <sheetName val="Коды"/>
      <sheetName val="Анализ себестоимости  ТП лист1 "/>
      <sheetName val="Данные"/>
      <sheetName val="Январь"/>
      <sheetName val="Лист1"/>
      <sheetName val="списки"/>
      <sheetName val="план"/>
      <sheetName val="Анализ.себ.ТП 1997 г.лист 2"/>
      <sheetName val="Т4-7"/>
      <sheetName val="Справочник БК"/>
      <sheetName val="1-3КБ"/>
      <sheetName val="Нормы"/>
      <sheetName val="Итог исх"/>
      <sheetName val="Сводка2"/>
      <sheetName val="info"/>
      <sheetName val="#ССЫЛКА"/>
      <sheetName val="ОД ГоломидоваЛ.А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ды"/>
      <sheetName val="Свод по ФП_УК"/>
      <sheetName val="Финплан_УК"/>
      <sheetName val="Свод по ФП_Оффшоры"/>
      <sheetName val="Финплан_Оффшоры"/>
      <sheetName val="2006_БДР"/>
      <sheetName val="Баланс"/>
      <sheetName val="Дт"/>
      <sheetName val="кр_Бал"/>
      <sheetName val="Кт"/>
      <sheetName val="НДС_табл"/>
      <sheetName val="НДС"/>
      <sheetName val="ВТБ_УК"/>
      <sheetName val="Основые данные"/>
      <sheetName val="Анализ.себ.ТП 1997 г.лист 2"/>
      <sheetName val="постоянные затраты"/>
      <sheetName val="Datasheet"/>
      <sheetName val="июнь9"/>
      <sheetName val="Лист1"/>
      <sheetName val="Справочники"/>
      <sheetName val="Справочник"/>
      <sheetName val="ОХР"/>
      <sheetName val="Анализ себестоимости  ТП лист1 "/>
      <sheetName val="2002(v2)"/>
      <sheetName val="Свод_по_ФП_УК"/>
      <sheetName val="Свод_по_ФП_Оффшоры"/>
      <sheetName val="Основые_данные"/>
      <sheetName val="Анализ_себ_ТП_1997_г_лист_2"/>
      <sheetName val="постоянные_затраты"/>
      <sheetName val="Анализ_себестоимости__ТП_лист1_"/>
      <sheetName val="Данные"/>
    </sheetNames>
    <sheetDataSet>
      <sheetData sheetId="0" refreshError="1">
        <row r="557">
          <cell r="A557" t="str">
            <v>14</v>
          </cell>
        </row>
        <row r="558">
          <cell r="B558" t="str">
            <v>Поступления под корпоративные проекты  "Автокомпоненты"</v>
          </cell>
        </row>
        <row r="559">
          <cell r="B559" t="str">
            <v>Поступления под корпоративные проекты  "Легкие коммерческие автомобили"</v>
          </cell>
        </row>
        <row r="560">
          <cell r="B560" t="str">
            <v>Поступления под корпоративные проекты  "Легковые автомобили"</v>
          </cell>
        </row>
        <row r="561">
          <cell r="B561" t="str">
            <v>Поступления под корпоративные проекты  "Грузовые Автомобили"</v>
          </cell>
        </row>
        <row r="562">
          <cell r="B562" t="str">
            <v>Поступления под корпоративные проекты  "Автобусы"</v>
          </cell>
        </row>
        <row r="563">
          <cell r="B563" t="str">
            <v>Поступления под корпоративные проекты  "Спецтехника"</v>
          </cell>
        </row>
        <row r="564">
          <cell r="B564" t="str">
            <v>Поступления под корпоративные проекты  "Двигатели"</v>
          </cell>
        </row>
        <row r="565">
          <cell r="B565" t="str">
            <v>Поступления под корпоративные проекты  "РПАС"</v>
          </cell>
        </row>
        <row r="566">
          <cell r="B566" t="str">
            <v>Поступления под корпоративные проекты  ОАО "Русские Машины"</v>
          </cell>
        </row>
        <row r="567">
          <cell r="B567" t="str">
            <v>Поступления под корпоративные проекты  ООО "УК "РПА"</v>
          </cell>
        </row>
        <row r="568">
          <cell r="B568" t="str">
            <v>Прочие доходы с НДС</v>
          </cell>
        </row>
        <row r="569">
          <cell r="B569" t="str">
            <v>Прочие доходы без НДС</v>
          </cell>
        </row>
        <row r="570">
          <cell r="B570" t="str">
            <v>Прочие операционные доходы с НДС</v>
          </cell>
        </row>
        <row r="571">
          <cell r="B571" t="str">
            <v>Прочие операционные доходы без  НДС</v>
          </cell>
        </row>
        <row r="577">
          <cell r="B577" t="str">
            <v>Затраты на корпоративные проекты  "Автокомпоненты"</v>
          </cell>
        </row>
        <row r="578">
          <cell r="B578" t="str">
            <v>Затраты на корпоративные проекты  "Легкие коммерческие автомобили"</v>
          </cell>
        </row>
        <row r="579">
          <cell r="B579" t="str">
            <v>Затраты на корпоративные проекты  "Легковые автомобили"</v>
          </cell>
        </row>
        <row r="580">
          <cell r="B580" t="str">
            <v>Затраты на корпоративные проекты  "Грузовые Автомобили"</v>
          </cell>
        </row>
        <row r="581">
          <cell r="B581" t="str">
            <v>Затраты на корпоративные проекты  "Автобусы"</v>
          </cell>
        </row>
        <row r="582">
          <cell r="B582" t="str">
            <v>Затраты на корпоративные проекты  "Спецтехника"</v>
          </cell>
        </row>
        <row r="583">
          <cell r="B583" t="str">
            <v>Затраты на корпоративные проекты  "Двигатели"</v>
          </cell>
        </row>
        <row r="584">
          <cell r="B584" t="str">
            <v>Затраты на корпоративные проекты  "РПАС"</v>
          </cell>
        </row>
        <row r="585">
          <cell r="B585" t="str">
            <v>Затраты на корпоративные проекты  ОАО "Русские Машины"</v>
          </cell>
        </row>
        <row r="586">
          <cell r="B586" t="str">
            <v>Затраты на корпоративные проекты  ООО "УК "РПА"</v>
          </cell>
        </row>
        <row r="587">
          <cell r="B587" t="str">
            <v>Себестоимость реализованной продукции</v>
          </cell>
        </row>
        <row r="588">
          <cell r="B588" t="str">
            <v>Прочие операционные расходы с НДС</v>
          </cell>
        </row>
        <row r="589">
          <cell r="B589" t="str">
            <v>Прочие операционные расходы без НДС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1Э"/>
      <sheetName val="2П"/>
      <sheetName val="3П"/>
      <sheetName val="4Э"/>
      <sheetName val="+5а"/>
      <sheetName val="+5б"/>
      <sheetName val="+5в"/>
      <sheetName val="6пл"/>
      <sheetName val="+6ф"/>
      <sheetName val="+6а"/>
      <sheetName val="+6б"/>
      <sheetName val="+6в"/>
      <sheetName val="+6г"/>
      <sheetName val="_6г"/>
      <sheetName val="7ф(б2)"/>
      <sheetName val="7ф(Б1)"/>
      <sheetName val="7ф(ТД)"/>
      <sheetName val="7ф(Завод)"/>
      <sheetName val="7ф(Вика)"/>
      <sheetName val="7а (Свод)"/>
      <sheetName val="+7фБ"/>
      <sheetName val="+8Б"/>
      <sheetName val="+8Т"/>
      <sheetName val="8 Мам"/>
      <sheetName val="+8К"/>
      <sheetName val="+8В"/>
      <sheetName val="+9Э"/>
      <sheetName val="+10"/>
      <sheetName val="_10-1"/>
      <sheetName val="+11"/>
      <sheetName val="+12"/>
      <sheetName val="+13"/>
      <sheetName val="+13-1"/>
      <sheetName val="14(Б-05)"/>
      <sheetName val="14(ТД-05)"/>
      <sheetName val="14(З-05)"/>
      <sheetName val="14(В-05)"/>
      <sheetName val="+14(б)"/>
      <sheetName val="+14(ТД-25)"/>
      <sheetName val="+14(З-25)"/>
      <sheetName val="+14(В-25)"/>
      <sheetName val="+15"/>
      <sheetName val="+16"/>
      <sheetName val="+17"/>
      <sheetName val="+20ТД"/>
      <sheetName val="+20(З)"/>
      <sheetName val="+20(В)"/>
      <sheetName val="+21С"/>
      <sheetName val="постоянные затраты"/>
      <sheetName val="Анализ себестоимости  ТП лист1 "/>
    </sheetNames>
    <sheetDataSet>
      <sheetData sheetId="0" refreshError="1">
        <row r="20">
          <cell r="B20" t="str">
            <v xml:space="preserve">Директор  ООО "Вика": Натрусов  А.И. 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1Э"/>
      <sheetName val="2П"/>
      <sheetName val="3П"/>
      <sheetName val="4Э"/>
      <sheetName val="5а"/>
      <sheetName val="5б"/>
      <sheetName val="5в"/>
      <sheetName val="6Эпл"/>
      <sheetName val="6"/>
      <sheetName val="6а"/>
      <sheetName val="6б"/>
      <sheetName val="6в"/>
      <sheetName val="7аСвод"/>
      <sheetName val="7аТДК"/>
      <sheetName val="7аЗавод"/>
      <sheetName val="7аВика"/>
      <sheetName val="6г"/>
      <sheetName val="7ф(Б)"/>
      <sheetName val="7ф(ТД)"/>
      <sheetName val="7ф(З)"/>
      <sheetName val="7ф(Вика)"/>
      <sheetName val="8ТДК"/>
      <sheetName val="8КАВЗ"/>
      <sheetName val="8 (Вика)"/>
      <sheetName val="9Э"/>
      <sheetName val="10"/>
      <sheetName val="10-1"/>
      <sheetName val="11"/>
      <sheetName val="12"/>
      <sheetName val="13"/>
      <sheetName val="13-1"/>
      <sheetName val="14 (Б) -25"/>
      <sheetName val="14 ТД-25"/>
      <sheetName val="14 З-25"/>
      <sheetName val="14 Вика -25"/>
      <sheetName val="14(Б-10)"/>
      <sheetName val="14(ТД-10)"/>
      <sheetName val="14(З-10)"/>
      <sheetName val="14(В-10)"/>
      <sheetName val="15"/>
      <sheetName val="16"/>
      <sheetName val="17"/>
      <sheetName val="20ТД"/>
      <sheetName val="20Завод"/>
      <sheetName val="20Вика"/>
      <sheetName val="21С"/>
    </sheetNames>
    <sheetDataSet>
      <sheetData sheetId="0" refreshError="1">
        <row r="20">
          <cell r="B20" t="str">
            <v>Директор по и экономике  ОАО "КАВЗ": Шмелев В.В.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 Инвестиции"/>
      <sheetName val="ЕдиныйСправочник"/>
      <sheetName val="Справочник"/>
      <sheetName val="Расчет Прибыли"/>
      <sheetName val="СВОД месяц"/>
      <sheetName val="Свод Амортизации"/>
      <sheetName val="Свод НовФорм ЦПЦЗ"/>
      <sheetName val="Свод НовФорм ЦФО"/>
      <sheetName val="журнал данных"/>
      <sheetName val="журнал инвестиций"/>
      <sheetName val="СВОД месяц ЦФО"/>
      <sheetName val="СВОД месяц ЦПЦЗ"/>
      <sheetName val="БДР 2008 НоваяФорма"/>
      <sheetName val="БДР год квартал ЦПЦЗ"/>
      <sheetName val="1.БДР 2008 Консолидация"/>
      <sheetName val="15.Бюджет Инвестиций"/>
      <sheetName val="Титул"/>
      <sheetName val="ОХР"/>
    </sheetNames>
    <sheetDataSet>
      <sheetData sheetId="0">
        <row r="45">
          <cell r="C45" t="str">
            <v>Аренда</v>
          </cell>
        </row>
      </sheetData>
      <sheetData sheetId="1">
        <row r="6">
          <cell r="F6" t="str">
            <v>F.001.000.000</v>
          </cell>
        </row>
      </sheetData>
      <sheetData sheetId="2">
        <row r="6">
          <cell r="F6" t="str">
            <v>F.001.000.000</v>
          </cell>
        </row>
        <row r="45">
          <cell r="C45" t="str">
            <v>Аренда</v>
          </cell>
        </row>
        <row r="46">
          <cell r="C46" t="str">
            <v>Гостиница</v>
          </cell>
        </row>
        <row r="47">
          <cell r="C47" t="str">
            <v>Коммерческий отдел</v>
          </cell>
        </row>
        <row r="48">
          <cell r="C48" t="str">
            <v>Столовая</v>
          </cell>
        </row>
        <row r="49">
          <cell r="C49" t="str">
            <v>Транспортный цех</v>
          </cell>
        </row>
        <row r="50">
          <cell r="C50" t="str">
            <v>УХА</v>
          </cell>
        </row>
        <row r="51">
          <cell r="C51" t="str">
            <v>Участок гарантии</v>
          </cell>
        </row>
        <row r="52">
          <cell r="C52" t="str">
            <v>Общий (администрация)</v>
          </cell>
        </row>
        <row r="53">
          <cell r="C53" t="str">
            <v>Внутрихолдинговые расчеты</v>
          </cell>
        </row>
        <row r="54">
          <cell r="C54" t="str">
            <v>Участок обслуживания зданий</v>
          </cell>
        </row>
        <row r="55">
          <cell r="C55" t="str">
            <v>Транспортный участок</v>
          </cell>
        </row>
        <row r="56">
          <cell r="C56" t="str">
            <v>Участок переработки коммерческих запасных частей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"/>
      <sheetName val="1Э"/>
      <sheetName val="2П"/>
      <sheetName val="3П"/>
      <sheetName val="4Э"/>
      <sheetName val="5а"/>
      <sheetName val="5б"/>
      <sheetName val="5в"/>
      <sheetName val="6Эпл"/>
      <sheetName val="6"/>
      <sheetName val="6а"/>
      <sheetName val="6б"/>
      <sheetName val="6в"/>
      <sheetName val="7аСвод"/>
      <sheetName val="7аТДК"/>
      <sheetName val="7аЗавод"/>
      <sheetName val="7аВика"/>
      <sheetName val="6г"/>
      <sheetName val="7ф(Б)"/>
      <sheetName val="7ф(ТД)"/>
      <sheetName val="7ф(З)"/>
      <sheetName val="7ф(Вика)"/>
      <sheetName val="8ТДК"/>
      <sheetName val="8КАВЗ"/>
      <sheetName val="8 (Вика)"/>
      <sheetName val="9Э (2)"/>
      <sheetName val="9Э"/>
      <sheetName val="10"/>
      <sheetName val="10-1"/>
      <sheetName val="11"/>
      <sheetName val="12"/>
      <sheetName val="13"/>
      <sheetName val="13-1"/>
      <sheetName val="14 (Б)"/>
      <sheetName val="14 ТД"/>
      <sheetName val="14З"/>
      <sheetName val="14 Вика"/>
      <sheetName val="15"/>
      <sheetName val="16"/>
      <sheetName val="17"/>
      <sheetName val="20ТД"/>
      <sheetName val="20Завод"/>
      <sheetName val="20Вика"/>
      <sheetName val="21С"/>
      <sheetName val="август"/>
      <sheetName val="25"/>
      <sheetName val="сырье"/>
      <sheetName val="."/>
      <sheetName val="8_(Вика)"/>
      <sheetName val="9Э_(2)"/>
      <sheetName val="14_(Б)"/>
      <sheetName val="14_ТД"/>
      <sheetName val="14_Вика"/>
      <sheetName val="_"/>
      <sheetName val="TDSheet"/>
      <sheetName val="90.01."/>
      <sheetName val="расход"/>
      <sheetName val="приход"/>
      <sheetName val="Анализ себестоимости  ТП лист1 "/>
      <sheetName val="Коды"/>
      <sheetName val="анализ.себ.тп 1997 г.лист 2"/>
    </sheetNames>
    <sheetDataSet>
      <sheetData sheetId="0" refreshError="1">
        <row r="19">
          <cell r="A19" t="str">
            <v>Торговый Дом "КАВЗ"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2.1 Бюджет доходов и расходов"/>
      <sheetName val="Прибыль АЗ план"/>
      <sheetName val="Ф2.2.1 Распределение план"/>
      <sheetName val="Прибыль АЗ факт"/>
      <sheetName val="Ф 2.2.1 распределение факт "/>
      <sheetName val="8 800 ед "/>
      <sheetName val="Ф2_1 Бюджет доходов и расходов"/>
      <sheetName val="Данные"/>
      <sheetName val="дт"/>
      <sheetName val="постоянные затраты"/>
      <sheetName val="Справочники"/>
      <sheetName val="списки"/>
      <sheetName val="Справочник"/>
      <sheetName val="список"/>
      <sheetName val="Ф2_1_Бюджет_доходов_и_расходов"/>
      <sheetName val="Прибыль_АЗ_план"/>
      <sheetName val="Ф2_2_1_Распределение_план"/>
      <sheetName val="Прибыль_АЗ_факт"/>
      <sheetName val="Ф_2_2_1_распределение_факт_"/>
      <sheetName val="8_800_ед_"/>
      <sheetName val="Ф2_1_Бюджет_доходов_и_расходов1"/>
      <sheetName val="постоянные_затраты"/>
      <sheetName val="Анализ себестоимости  ТП лист1 "/>
      <sheetName val="анализ.себ.тп 1997 г.лист 2"/>
      <sheetName val="04(3&quot;)"/>
    </sheetNames>
    <sheetDataSet>
      <sheetData sheetId="0" refreshError="1">
        <row r="10">
          <cell r="AQ10" t="str">
            <v>Всего по  2-м  Торговым  домам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0">
          <cell r="AQ10" t="str">
            <v>Всего по  2-м  Торговым  домам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10">
          <cell r="AQ10" t="str">
            <v>Всего по  2-м  Торговым  домам</v>
          </cell>
        </row>
      </sheetData>
      <sheetData sheetId="15"/>
      <sheetData sheetId="16"/>
      <sheetData sheetId="17">
        <row r="10">
          <cell r="AQ10" t="str">
            <v>Всего по  2-м  Торговым  домам</v>
          </cell>
        </row>
      </sheetData>
      <sheetData sheetId="18"/>
      <sheetData sheetId="19"/>
      <sheetData sheetId="20">
        <row r="10">
          <cell r="AQ10" t="str">
            <v>Всего по  2-м  Торговым  домам</v>
          </cell>
        </row>
      </sheetData>
      <sheetData sheetId="2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O21"/>
  <sheetViews>
    <sheetView view="pageBreakPreview" zoomScale="85" zoomScaleNormal="80" zoomScaleSheetLayoutView="85" workbookViewId="0">
      <selection activeCell="A7" sqref="A7:A9"/>
    </sheetView>
  </sheetViews>
  <sheetFormatPr defaultColWidth="9.140625" defaultRowHeight="15.75" x14ac:dyDescent="0.25"/>
  <cols>
    <col min="1" max="1" width="5.28515625" style="1" customWidth="1"/>
    <col min="2" max="2" width="34.5703125" style="1" customWidth="1"/>
    <col min="3" max="3" width="9.85546875" style="1" customWidth="1"/>
    <col min="4" max="5" width="13.42578125" style="1" hidden="1" customWidth="1"/>
    <col min="6" max="6" width="20.7109375" style="1" hidden="1" customWidth="1"/>
    <col min="7" max="12" width="15.42578125" style="1" customWidth="1"/>
    <col min="13" max="15" width="24.28515625" style="1" customWidth="1"/>
    <col min="16" max="16384" width="9.140625" style="1"/>
  </cols>
  <sheetData>
    <row r="2" spans="1:15" s="3" customFormat="1" ht="27.75" x14ac:dyDescent="0.2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O2" s="6" t="s">
        <v>5</v>
      </c>
    </row>
    <row r="3" spans="1:15" s="3" customFormat="1" ht="35.25" customHeight="1" x14ac:dyDescent="0.25">
      <c r="A3" s="602" t="s">
        <v>7</v>
      </c>
      <c r="B3" s="602"/>
      <c r="C3" s="602"/>
      <c r="D3" s="602"/>
      <c r="E3" s="602"/>
      <c r="F3" s="602"/>
      <c r="G3" s="602"/>
      <c r="H3" s="602"/>
      <c r="I3" s="602"/>
      <c r="J3" s="602"/>
      <c r="K3" s="602"/>
      <c r="L3" s="602"/>
    </row>
    <row r="4" spans="1:15" s="3" customFormat="1" ht="35.25" customHeight="1" x14ac:dyDescent="0.2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5" s="3" customFormat="1" ht="35.2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5" s="3" customFormat="1" ht="38.25" customHeight="1" x14ac:dyDescent="0.4">
      <c r="A6" s="12" t="s">
        <v>40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O6" s="14" t="s">
        <v>15</v>
      </c>
    </row>
    <row r="7" spans="1:15" s="2" customFormat="1" ht="35.25" customHeight="1" x14ac:dyDescent="0.25">
      <c r="A7" s="603" t="s">
        <v>9</v>
      </c>
      <c r="B7" s="605" t="s">
        <v>10</v>
      </c>
      <c r="C7" s="606" t="s">
        <v>16</v>
      </c>
      <c r="D7" s="591" t="s">
        <v>11</v>
      </c>
      <c r="E7" s="592"/>
      <c r="F7" s="593"/>
      <c r="G7" s="588" t="s">
        <v>30</v>
      </c>
      <c r="H7" s="589"/>
      <c r="I7" s="589"/>
      <c r="J7" s="588" t="s">
        <v>20</v>
      </c>
      <c r="K7" s="589"/>
      <c r="L7" s="590"/>
      <c r="M7" s="588" t="s">
        <v>22</v>
      </c>
      <c r="N7" s="589"/>
      <c r="O7" s="590"/>
    </row>
    <row r="8" spans="1:15" s="2" customFormat="1" ht="20.25" customHeight="1" x14ac:dyDescent="0.25">
      <c r="A8" s="604"/>
      <c r="B8" s="592"/>
      <c r="C8" s="607"/>
      <c r="D8" s="591" t="s">
        <v>12</v>
      </c>
      <c r="E8" s="592" t="s">
        <v>13</v>
      </c>
      <c r="F8" s="593" t="s">
        <v>14</v>
      </c>
      <c r="G8" s="594" t="s">
        <v>24</v>
      </c>
      <c r="H8" s="595"/>
      <c r="I8" s="595"/>
      <c r="J8" s="596" t="s">
        <v>17</v>
      </c>
      <c r="K8" s="597"/>
      <c r="L8" s="598"/>
      <c r="M8" s="599" t="s">
        <v>17</v>
      </c>
      <c r="N8" s="600"/>
      <c r="O8" s="601"/>
    </row>
    <row r="9" spans="1:15" s="2" customFormat="1" ht="39" customHeight="1" x14ac:dyDescent="0.25">
      <c r="A9" s="604"/>
      <c r="B9" s="592"/>
      <c r="C9" s="607"/>
      <c r="D9" s="591"/>
      <c r="E9" s="592"/>
      <c r="F9" s="593"/>
      <c r="G9" s="20" t="s">
        <v>25</v>
      </c>
      <c r="H9" s="21" t="s">
        <v>26</v>
      </c>
      <c r="I9" s="22" t="s">
        <v>27</v>
      </c>
      <c r="J9" s="20" t="s">
        <v>25</v>
      </c>
      <c r="K9" s="21" t="s">
        <v>26</v>
      </c>
      <c r="L9" s="22" t="s">
        <v>27</v>
      </c>
      <c r="M9" s="20" t="s">
        <v>25</v>
      </c>
      <c r="N9" s="21" t="s">
        <v>26</v>
      </c>
      <c r="O9" s="22" t="s">
        <v>27</v>
      </c>
    </row>
    <row r="10" spans="1:15" s="2" customFormat="1" ht="32.25" customHeight="1" x14ac:dyDescent="0.25">
      <c r="A10" s="18">
        <v>1</v>
      </c>
      <c r="B10" s="8" t="s">
        <v>28</v>
      </c>
      <c r="C10" s="16">
        <v>11</v>
      </c>
      <c r="D10" s="17"/>
      <c r="E10" s="5"/>
      <c r="F10" s="15"/>
      <c r="G10" s="576">
        <v>224030</v>
      </c>
      <c r="H10" s="570">
        <f>G10*12</f>
        <v>2688360</v>
      </c>
      <c r="I10" s="573">
        <f>H10*3</f>
        <v>8065080</v>
      </c>
      <c r="J10" s="576">
        <v>241594.41</v>
      </c>
      <c r="K10" s="570">
        <f>J10*12</f>
        <v>2899132.92</v>
      </c>
      <c r="L10" s="573">
        <f>K10*3</f>
        <v>8697398.7599999998</v>
      </c>
      <c r="M10" s="576"/>
      <c r="N10" s="570"/>
      <c r="O10" s="573"/>
    </row>
    <row r="11" spans="1:15" s="2" customFormat="1" ht="32.25" customHeight="1" x14ac:dyDescent="0.25">
      <c r="A11" s="23">
        <v>2</v>
      </c>
      <c r="B11" s="24" t="s">
        <v>29</v>
      </c>
      <c r="C11" s="25">
        <v>2</v>
      </c>
      <c r="D11" s="17"/>
      <c r="E11" s="5"/>
      <c r="F11" s="15"/>
      <c r="G11" s="577"/>
      <c r="H11" s="571"/>
      <c r="I11" s="574"/>
      <c r="J11" s="577"/>
      <c r="K11" s="571"/>
      <c r="L11" s="574"/>
      <c r="M11" s="577"/>
      <c r="N11" s="571"/>
      <c r="O11" s="574"/>
    </row>
    <row r="12" spans="1:15" s="2" customFormat="1" ht="32.25" customHeight="1" x14ac:dyDescent="0.25">
      <c r="A12" s="23">
        <v>3</v>
      </c>
      <c r="B12" s="24" t="s">
        <v>23</v>
      </c>
      <c r="C12" s="25">
        <v>61</v>
      </c>
      <c r="D12" s="17"/>
      <c r="E12" s="5"/>
      <c r="F12" s="15"/>
      <c r="G12" s="578"/>
      <c r="H12" s="572"/>
      <c r="I12" s="575"/>
      <c r="J12" s="578"/>
      <c r="K12" s="572"/>
      <c r="L12" s="575"/>
      <c r="M12" s="578"/>
      <c r="N12" s="572"/>
      <c r="O12" s="575"/>
    </row>
    <row r="13" spans="1:15" s="2" customFormat="1" ht="32.25" customHeight="1" x14ac:dyDescent="0.25">
      <c r="A13" s="23">
        <v>4</v>
      </c>
      <c r="B13" s="24" t="s">
        <v>31</v>
      </c>
      <c r="C13" s="25"/>
      <c r="D13" s="17"/>
      <c r="E13" s="5"/>
      <c r="F13" s="15"/>
      <c r="G13" s="26">
        <v>305168.3</v>
      </c>
      <c r="H13" s="7">
        <v>305168.3</v>
      </c>
      <c r="I13" s="16">
        <v>305168.3</v>
      </c>
      <c r="J13" s="26">
        <v>0</v>
      </c>
      <c r="K13" s="7">
        <v>0</v>
      </c>
      <c r="L13" s="16">
        <v>0</v>
      </c>
      <c r="M13" s="27"/>
      <c r="N13" s="28"/>
      <c r="O13" s="29"/>
    </row>
    <row r="14" spans="1:15" s="9" customFormat="1" ht="27.75" customHeight="1" x14ac:dyDescent="0.25">
      <c r="A14" s="579" t="s">
        <v>8</v>
      </c>
      <c r="B14" s="580"/>
      <c r="C14" s="581"/>
      <c r="D14" s="582"/>
      <c r="E14" s="583"/>
      <c r="F14" s="584"/>
      <c r="G14" s="585">
        <f>I10+I13</f>
        <v>8370248.2999999998</v>
      </c>
      <c r="H14" s="586"/>
      <c r="I14" s="587"/>
      <c r="J14" s="585">
        <f>L10</f>
        <v>8697398.7599999998</v>
      </c>
      <c r="K14" s="586"/>
      <c r="L14" s="587"/>
      <c r="M14" s="585">
        <f>O10</f>
        <v>0</v>
      </c>
      <c r="N14" s="586"/>
      <c r="O14" s="587"/>
    </row>
    <row r="15" spans="1:15" ht="32.25" customHeight="1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</row>
    <row r="18" spans="7:11" x14ac:dyDescent="0.25">
      <c r="G18" s="1">
        <v>91852.3</v>
      </c>
      <c r="H18" s="1">
        <f>G18/13</f>
        <v>7065.5615384615385</v>
      </c>
    </row>
    <row r="19" spans="7:11" x14ac:dyDescent="0.25">
      <c r="G19" s="30">
        <f>G10-G18</f>
        <v>132177.70000000001</v>
      </c>
      <c r="H19" s="1">
        <f>H18*11</f>
        <v>77721.176923076928</v>
      </c>
      <c r="I19" s="1">
        <f>H19+H20</f>
        <v>91852.3</v>
      </c>
      <c r="K19" s="30">
        <f>J14-Свод!L16</f>
        <v>5377959.7599999998</v>
      </c>
    </row>
    <row r="20" spans="7:11" x14ac:dyDescent="0.25">
      <c r="G20" s="31">
        <f>G19/G10</f>
        <v>0.59000000000000008</v>
      </c>
      <c r="H20" s="1">
        <f>H18*2</f>
        <v>14131.123076923077</v>
      </c>
      <c r="K20" s="31">
        <f>K19/J14</f>
        <v>0.61834117399947752</v>
      </c>
    </row>
    <row r="21" spans="7:11" x14ac:dyDescent="0.25">
      <c r="G21" s="31">
        <f>G18/G10</f>
        <v>0.41000000000000003</v>
      </c>
      <c r="H21" s="1">
        <f>G19/61</f>
        <v>2166.8475409836069</v>
      </c>
    </row>
  </sheetData>
  <mergeCells count="28">
    <mergeCell ref="A3:L3"/>
    <mergeCell ref="A7:A9"/>
    <mergeCell ref="B7:B9"/>
    <mergeCell ref="C7:C9"/>
    <mergeCell ref="D7:F7"/>
    <mergeCell ref="G7:I7"/>
    <mergeCell ref="J7:L7"/>
    <mergeCell ref="A14:C14"/>
    <mergeCell ref="D14:F14"/>
    <mergeCell ref="G14:I14"/>
    <mergeCell ref="M7:O7"/>
    <mergeCell ref="D8:D9"/>
    <mergeCell ref="E8:E9"/>
    <mergeCell ref="F8:F9"/>
    <mergeCell ref="G8:I8"/>
    <mergeCell ref="J8:L8"/>
    <mergeCell ref="M8:O8"/>
    <mergeCell ref="G10:G12"/>
    <mergeCell ref="H10:H12"/>
    <mergeCell ref="I10:I12"/>
    <mergeCell ref="J14:L14"/>
    <mergeCell ref="M14:O14"/>
    <mergeCell ref="M10:M12"/>
    <mergeCell ref="N10:N12"/>
    <mergeCell ref="O10:O12"/>
    <mergeCell ref="J10:J12"/>
    <mergeCell ref="K10:K12"/>
    <mergeCell ref="L10:L12"/>
  </mergeCells>
  <pageMargins left="0.59055118110236227" right="0.39370078740157483" top="0.39370078740157483" bottom="0.39370078740157483" header="0.31496062992125984" footer="0.31496062992125984"/>
  <pageSetup paperSize="9" scale="63" fitToHeight="0" orientation="landscape" r:id="rId1"/>
  <headerFooter scaleWithDoc="0">
    <oddFooter>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34"/>
  <sheetViews>
    <sheetView view="pageBreakPreview" zoomScale="60" zoomScaleNormal="55" workbookViewId="0">
      <selection activeCell="G40" sqref="G40"/>
    </sheetView>
  </sheetViews>
  <sheetFormatPr defaultColWidth="8.85546875" defaultRowHeight="18" x14ac:dyDescent="0.25"/>
  <cols>
    <col min="1" max="1" width="10.42578125" style="489" customWidth="1"/>
    <col min="2" max="2" width="98.85546875" style="489" customWidth="1"/>
    <col min="3" max="4" width="16.140625" style="489" customWidth="1"/>
    <col min="5" max="5" width="19.5703125" style="489" customWidth="1"/>
    <col min="6" max="7" width="17" style="489" customWidth="1"/>
    <col min="8" max="8" width="20.140625" style="489" customWidth="1"/>
    <col min="9" max="10" width="17" style="489" customWidth="1"/>
    <col min="11" max="11" width="21.140625" style="489" customWidth="1"/>
    <col min="12" max="13" width="17" style="489" customWidth="1"/>
    <col min="14" max="14" width="19.28515625" style="489" customWidth="1"/>
    <col min="15" max="16" width="17" style="489" customWidth="1"/>
    <col min="17" max="17" width="21.42578125" style="489" customWidth="1"/>
    <col min="18" max="19" width="17" style="489" customWidth="1"/>
    <col min="20" max="16384" width="8.85546875" style="489"/>
  </cols>
  <sheetData>
    <row r="1" spans="1:19" ht="25.5" x14ac:dyDescent="0.35">
      <c r="A1" s="495"/>
      <c r="B1" s="495"/>
      <c r="C1" s="495"/>
      <c r="D1" s="495"/>
      <c r="E1" s="495"/>
      <c r="F1" s="495"/>
      <c r="G1" s="495"/>
      <c r="H1" s="495"/>
      <c r="I1" s="495"/>
      <c r="J1" s="495"/>
      <c r="K1" s="495"/>
      <c r="L1" s="495"/>
      <c r="M1" s="495"/>
      <c r="N1" s="495"/>
      <c r="O1" s="495"/>
      <c r="P1" s="495"/>
      <c r="Q1" s="495"/>
      <c r="R1" s="495"/>
      <c r="S1" s="496" t="s">
        <v>6</v>
      </c>
    </row>
    <row r="2" spans="1:19" ht="25.5" x14ac:dyDescent="0.35">
      <c r="A2" s="495"/>
      <c r="B2" s="495"/>
      <c r="C2" s="495"/>
      <c r="D2" s="495"/>
      <c r="E2" s="495"/>
      <c r="F2" s="495"/>
      <c r="G2" s="495"/>
      <c r="H2" s="495"/>
      <c r="I2" s="495"/>
      <c r="J2" s="495"/>
      <c r="K2" s="495"/>
      <c r="L2" s="495"/>
      <c r="M2" s="495"/>
      <c r="N2" s="495"/>
      <c r="O2" s="495"/>
      <c r="P2" s="495"/>
      <c r="Q2" s="495"/>
      <c r="R2" s="495"/>
      <c r="S2" s="495"/>
    </row>
    <row r="3" spans="1:19" ht="25.5" x14ac:dyDescent="0.35">
      <c r="A3" s="495"/>
      <c r="B3" s="495"/>
      <c r="C3" s="495"/>
      <c r="D3" s="495"/>
      <c r="E3" s="495"/>
      <c r="F3" s="495"/>
      <c r="G3" s="495"/>
      <c r="H3" s="495"/>
      <c r="I3" s="495"/>
      <c r="J3" s="495"/>
      <c r="K3" s="495"/>
      <c r="L3" s="495"/>
      <c r="M3" s="495"/>
      <c r="N3" s="495"/>
      <c r="O3" s="495"/>
      <c r="P3" s="495"/>
      <c r="Q3" s="495"/>
      <c r="R3" s="495"/>
      <c r="S3" s="495"/>
    </row>
    <row r="4" spans="1:19" ht="25.5" x14ac:dyDescent="0.35">
      <c r="A4" s="495"/>
      <c r="B4" s="495"/>
      <c r="C4" s="495"/>
      <c r="D4" s="495"/>
      <c r="E4" s="495"/>
      <c r="F4" s="495"/>
      <c r="G4" s="495"/>
      <c r="H4" s="495"/>
      <c r="I4" s="495"/>
      <c r="J4" s="495"/>
      <c r="K4" s="495"/>
      <c r="L4" s="495"/>
      <c r="M4" s="495"/>
      <c r="N4" s="495"/>
      <c r="O4" s="495"/>
      <c r="P4" s="495"/>
      <c r="Q4" s="495"/>
      <c r="R4" s="495"/>
      <c r="S4" s="495"/>
    </row>
    <row r="5" spans="1:19" s="490" customFormat="1" ht="25.5" x14ac:dyDescent="0.25">
      <c r="A5" s="614" t="s">
        <v>7</v>
      </c>
      <c r="B5" s="614"/>
      <c r="C5" s="614"/>
      <c r="D5" s="614"/>
      <c r="E5" s="614"/>
      <c r="F5" s="614"/>
      <c r="G5" s="614"/>
      <c r="H5" s="614"/>
      <c r="I5" s="614"/>
      <c r="J5" s="614"/>
      <c r="K5" s="614"/>
      <c r="L5" s="614"/>
      <c r="M5" s="614"/>
      <c r="N5" s="614"/>
      <c r="O5" s="614"/>
      <c r="P5" s="614"/>
      <c r="Q5" s="614"/>
      <c r="R5" s="614"/>
      <c r="S5" s="614"/>
    </row>
    <row r="6" spans="1:19" ht="25.5" x14ac:dyDescent="0.25">
      <c r="A6" s="499"/>
      <c r="B6" s="499"/>
      <c r="C6" s="499"/>
      <c r="D6" s="499"/>
      <c r="E6" s="499"/>
      <c r="F6" s="499"/>
      <c r="G6" s="499"/>
      <c r="H6" s="500"/>
      <c r="I6" s="500"/>
      <c r="J6" s="500"/>
      <c r="K6" s="499"/>
      <c r="L6" s="499"/>
      <c r="M6" s="499"/>
      <c r="N6" s="499"/>
      <c r="O6" s="499"/>
      <c r="P6" s="499"/>
      <c r="Q6" s="499"/>
      <c r="R6" s="499"/>
      <c r="S6" s="499"/>
    </row>
    <row r="7" spans="1:19" x14ac:dyDescent="0.25">
      <c r="A7" s="490"/>
      <c r="B7" s="490"/>
      <c r="C7" s="490"/>
      <c r="D7" s="490"/>
      <c r="E7" s="490"/>
      <c r="F7" s="490"/>
      <c r="G7" s="490"/>
      <c r="H7" s="490"/>
      <c r="I7" s="490"/>
      <c r="J7" s="490"/>
      <c r="K7" s="490"/>
      <c r="L7" s="490"/>
      <c r="M7" s="490"/>
      <c r="N7" s="490"/>
      <c r="O7" s="490"/>
      <c r="P7" s="490"/>
      <c r="Q7" s="490"/>
      <c r="R7" s="490"/>
      <c r="S7" s="490"/>
    </row>
    <row r="9" spans="1:19" ht="25.5" x14ac:dyDescent="0.35">
      <c r="A9" s="495" t="s">
        <v>192</v>
      </c>
      <c r="S9" s="491" t="s">
        <v>182</v>
      </c>
    </row>
    <row r="10" spans="1:19" s="492" customFormat="1" x14ac:dyDescent="0.25">
      <c r="A10" s="615" t="s">
        <v>179</v>
      </c>
      <c r="B10" s="615" t="s">
        <v>180</v>
      </c>
      <c r="C10" s="616" t="s">
        <v>225</v>
      </c>
      <c r="D10" s="616" t="s">
        <v>226</v>
      </c>
      <c r="E10" s="611" t="s">
        <v>185</v>
      </c>
      <c r="F10" s="612"/>
      <c r="G10" s="613"/>
      <c r="H10" s="611" t="s">
        <v>191</v>
      </c>
      <c r="I10" s="612"/>
      <c r="J10" s="613"/>
      <c r="K10" s="611" t="s">
        <v>189</v>
      </c>
      <c r="L10" s="612"/>
      <c r="M10" s="613"/>
      <c r="N10" s="611" t="s">
        <v>224</v>
      </c>
      <c r="O10" s="612"/>
      <c r="P10" s="613"/>
      <c r="Q10" s="611" t="s">
        <v>190</v>
      </c>
      <c r="R10" s="612"/>
      <c r="S10" s="613"/>
    </row>
    <row r="11" spans="1:19" s="492" customFormat="1" x14ac:dyDescent="0.25">
      <c r="A11" s="615"/>
      <c r="B11" s="615"/>
      <c r="C11" s="617"/>
      <c r="D11" s="617"/>
      <c r="E11" s="611" t="s">
        <v>184</v>
      </c>
      <c r="F11" s="612"/>
      <c r="G11" s="613"/>
      <c r="H11" s="611" t="s">
        <v>184</v>
      </c>
      <c r="I11" s="612"/>
      <c r="J11" s="613"/>
      <c r="K11" s="611" t="s">
        <v>184</v>
      </c>
      <c r="L11" s="612"/>
      <c r="M11" s="613"/>
      <c r="N11" s="611" t="s">
        <v>233</v>
      </c>
      <c r="O11" s="612"/>
      <c r="P11" s="613"/>
      <c r="Q11" s="611" t="s">
        <v>184</v>
      </c>
      <c r="R11" s="612"/>
      <c r="S11" s="613"/>
    </row>
    <row r="12" spans="1:19" s="492" customFormat="1" x14ac:dyDescent="0.25">
      <c r="A12" s="615"/>
      <c r="B12" s="615"/>
      <c r="C12" s="618"/>
      <c r="D12" s="618"/>
      <c r="E12" s="501" t="s">
        <v>186</v>
      </c>
      <c r="F12" s="501" t="s">
        <v>187</v>
      </c>
      <c r="G12" s="501" t="s">
        <v>3</v>
      </c>
      <c r="H12" s="501" t="s">
        <v>186</v>
      </c>
      <c r="I12" s="501" t="s">
        <v>187</v>
      </c>
      <c r="J12" s="501" t="s">
        <v>3</v>
      </c>
      <c r="K12" s="501" t="s">
        <v>186</v>
      </c>
      <c r="L12" s="501" t="s">
        <v>187</v>
      </c>
      <c r="M12" s="501" t="s">
        <v>3</v>
      </c>
      <c r="N12" s="501" t="s">
        <v>186</v>
      </c>
      <c r="O12" s="501" t="s">
        <v>187</v>
      </c>
      <c r="P12" s="501" t="s">
        <v>3</v>
      </c>
      <c r="Q12" s="501" t="s">
        <v>186</v>
      </c>
      <c r="R12" s="501" t="s">
        <v>187</v>
      </c>
      <c r="S12" s="501" t="s">
        <v>3</v>
      </c>
    </row>
    <row r="13" spans="1:19" s="506" customFormat="1" x14ac:dyDescent="0.25">
      <c r="A13" s="507" t="s">
        <v>193</v>
      </c>
      <c r="B13" s="505" t="s">
        <v>194</v>
      </c>
      <c r="C13" s="504"/>
      <c r="D13" s="504"/>
      <c r="E13" s="627">
        <f>SUM(G14:G19)</f>
        <v>589226</v>
      </c>
      <c r="F13" s="628"/>
      <c r="G13" s="629"/>
      <c r="H13" s="627">
        <f>J14</f>
        <v>617810.81000000006</v>
      </c>
      <c r="I13" s="628"/>
      <c r="J13" s="629"/>
      <c r="K13" s="627">
        <f>SUM(M14:M19)</f>
        <v>800000</v>
      </c>
      <c r="L13" s="628"/>
      <c r="M13" s="629"/>
      <c r="N13" s="627">
        <f>SUM(P14:P19)</f>
        <v>1178570</v>
      </c>
      <c r="O13" s="628"/>
      <c r="P13" s="629"/>
      <c r="Q13" s="627">
        <f>SUM(S14:S19)</f>
        <v>583700</v>
      </c>
      <c r="R13" s="628"/>
      <c r="S13" s="629"/>
    </row>
    <row r="14" spans="1:19" s="494" customFormat="1" x14ac:dyDescent="0.25">
      <c r="A14" s="503" t="s">
        <v>195</v>
      </c>
      <c r="B14" s="502" t="s">
        <v>196</v>
      </c>
      <c r="C14" s="498" t="s">
        <v>217</v>
      </c>
      <c r="D14" s="498">
        <v>200</v>
      </c>
      <c r="E14" s="493">
        <v>149786</v>
      </c>
      <c r="F14" s="493">
        <v>225000</v>
      </c>
      <c r="G14" s="497">
        <f>F14+E14</f>
        <v>374786</v>
      </c>
      <c r="H14" s="621">
        <v>504515.81</v>
      </c>
      <c r="I14" s="621">
        <v>113295</v>
      </c>
      <c r="J14" s="624">
        <f>H14+I14</f>
        <v>617810.81000000006</v>
      </c>
      <c r="K14" s="493">
        <v>200000</v>
      </c>
      <c r="L14" s="493">
        <v>300000</v>
      </c>
      <c r="M14" s="497">
        <f>L14+K14</f>
        <v>500000</v>
      </c>
      <c r="N14" s="493">
        <v>714260</v>
      </c>
      <c r="O14" s="493">
        <v>277350</v>
      </c>
      <c r="P14" s="497">
        <f>N14+O14</f>
        <v>991610</v>
      </c>
      <c r="Q14" s="493">
        <v>140500</v>
      </c>
      <c r="R14" s="493">
        <v>231000</v>
      </c>
      <c r="S14" s="497">
        <f>R14+Q14</f>
        <v>371500</v>
      </c>
    </row>
    <row r="15" spans="1:19" s="494" customFormat="1" x14ac:dyDescent="0.25">
      <c r="A15" s="503" t="s">
        <v>197</v>
      </c>
      <c r="B15" s="502" t="s">
        <v>198</v>
      </c>
      <c r="C15" s="498" t="s">
        <v>218</v>
      </c>
      <c r="D15" s="498">
        <v>112</v>
      </c>
      <c r="E15" s="493">
        <v>0</v>
      </c>
      <c r="F15" s="493">
        <v>75000</v>
      </c>
      <c r="G15" s="497">
        <f t="shared" ref="G15:G26" si="0">F15+E15</f>
        <v>75000</v>
      </c>
      <c r="H15" s="622"/>
      <c r="I15" s="622"/>
      <c r="J15" s="625"/>
      <c r="K15" s="493">
        <v>0</v>
      </c>
      <c r="L15" s="493">
        <v>100000</v>
      </c>
      <c r="M15" s="497">
        <f t="shared" ref="M15:M26" si="1">L15+K15</f>
        <v>100000</v>
      </c>
      <c r="N15" s="493">
        <v>0</v>
      </c>
      <c r="O15" s="493">
        <v>27650</v>
      </c>
      <c r="P15" s="497">
        <f t="shared" ref="P15:P19" si="2">N15+O15</f>
        <v>27650</v>
      </c>
      <c r="Q15" s="493">
        <v>0</v>
      </c>
      <c r="R15" s="493">
        <v>82000</v>
      </c>
      <c r="S15" s="497">
        <f t="shared" ref="S15:S26" si="3">R15+Q15</f>
        <v>82000</v>
      </c>
    </row>
    <row r="16" spans="1:19" s="494" customFormat="1" x14ac:dyDescent="0.25">
      <c r="A16" s="508" t="s">
        <v>199</v>
      </c>
      <c r="B16" s="502" t="s">
        <v>200</v>
      </c>
      <c r="C16" s="498" t="s">
        <v>219</v>
      </c>
      <c r="D16" s="498">
        <v>25</v>
      </c>
      <c r="E16" s="493">
        <v>0</v>
      </c>
      <c r="F16" s="493">
        <v>35000</v>
      </c>
      <c r="G16" s="497">
        <f t="shared" si="0"/>
        <v>35000</v>
      </c>
      <c r="H16" s="622"/>
      <c r="I16" s="622"/>
      <c r="J16" s="625"/>
      <c r="K16" s="493">
        <v>0</v>
      </c>
      <c r="L16" s="493">
        <v>50000</v>
      </c>
      <c r="M16" s="497">
        <f t="shared" si="1"/>
        <v>50000</v>
      </c>
      <c r="N16" s="493">
        <v>46780</v>
      </c>
      <c r="O16" s="493">
        <v>32350</v>
      </c>
      <c r="P16" s="497">
        <f t="shared" si="2"/>
        <v>79130</v>
      </c>
      <c r="Q16" s="493">
        <v>7000</v>
      </c>
      <c r="R16" s="493">
        <v>27000</v>
      </c>
      <c r="S16" s="497">
        <f t="shared" si="3"/>
        <v>34000</v>
      </c>
    </row>
    <row r="17" spans="1:19" s="494" customFormat="1" x14ac:dyDescent="0.25">
      <c r="A17" s="503" t="s">
        <v>201</v>
      </c>
      <c r="B17" s="502" t="s">
        <v>202</v>
      </c>
      <c r="C17" s="498" t="s">
        <v>220</v>
      </c>
      <c r="D17" s="513" t="s">
        <v>221</v>
      </c>
      <c r="E17" s="493">
        <v>28440</v>
      </c>
      <c r="F17" s="493">
        <v>26000</v>
      </c>
      <c r="G17" s="497">
        <f t="shared" si="0"/>
        <v>54440</v>
      </c>
      <c r="H17" s="622"/>
      <c r="I17" s="622"/>
      <c r="J17" s="625"/>
      <c r="K17" s="493">
        <v>50000</v>
      </c>
      <c r="L17" s="493">
        <v>50000</v>
      </c>
      <c r="M17" s="497">
        <f t="shared" si="1"/>
        <v>100000</v>
      </c>
      <c r="N17" s="493">
        <v>29840</v>
      </c>
      <c r="O17" s="493">
        <v>4920</v>
      </c>
      <c r="P17" s="497">
        <f t="shared" si="2"/>
        <v>34760</v>
      </c>
      <c r="Q17" s="493">
        <v>31700</v>
      </c>
      <c r="R17" s="493">
        <v>22000</v>
      </c>
      <c r="S17" s="497">
        <f t="shared" si="3"/>
        <v>53700</v>
      </c>
    </row>
    <row r="18" spans="1:19" s="494" customFormat="1" x14ac:dyDescent="0.25">
      <c r="A18" s="503" t="s">
        <v>203</v>
      </c>
      <c r="B18" s="502" t="s">
        <v>204</v>
      </c>
      <c r="C18" s="498" t="s">
        <v>217</v>
      </c>
      <c r="D18" s="498">
        <v>30</v>
      </c>
      <c r="E18" s="493">
        <v>16500</v>
      </c>
      <c r="F18" s="493">
        <v>19500</v>
      </c>
      <c r="G18" s="497">
        <f t="shared" si="0"/>
        <v>36000</v>
      </c>
      <c r="H18" s="622"/>
      <c r="I18" s="622"/>
      <c r="J18" s="625"/>
      <c r="K18" s="493">
        <v>15000</v>
      </c>
      <c r="L18" s="493">
        <v>15000</v>
      </c>
      <c r="M18" s="497">
        <f t="shared" si="1"/>
        <v>30000</v>
      </c>
      <c r="N18" s="493">
        <v>5870</v>
      </c>
      <c r="O18" s="493">
        <v>27960</v>
      </c>
      <c r="P18" s="497">
        <f t="shared" si="2"/>
        <v>33830</v>
      </c>
      <c r="Q18" s="493">
        <v>17500</v>
      </c>
      <c r="R18" s="493">
        <v>15500</v>
      </c>
      <c r="S18" s="497">
        <f t="shared" si="3"/>
        <v>33000</v>
      </c>
    </row>
    <row r="19" spans="1:19" s="494" customFormat="1" x14ac:dyDescent="0.25">
      <c r="A19" s="503" t="s">
        <v>205</v>
      </c>
      <c r="B19" s="502" t="s">
        <v>206</v>
      </c>
      <c r="C19" s="498" t="s">
        <v>222</v>
      </c>
      <c r="D19" s="498">
        <v>2</v>
      </c>
      <c r="E19" s="493">
        <v>6500</v>
      </c>
      <c r="F19" s="493">
        <v>7500</v>
      </c>
      <c r="G19" s="497">
        <f t="shared" si="0"/>
        <v>14000</v>
      </c>
      <c r="H19" s="623"/>
      <c r="I19" s="623"/>
      <c r="J19" s="626"/>
      <c r="K19" s="493">
        <v>10000</v>
      </c>
      <c r="L19" s="493">
        <v>10000</v>
      </c>
      <c r="M19" s="497">
        <f t="shared" si="1"/>
        <v>20000</v>
      </c>
      <c r="N19" s="493">
        <v>6750</v>
      </c>
      <c r="O19" s="493">
        <v>4840</v>
      </c>
      <c r="P19" s="497">
        <f t="shared" si="2"/>
        <v>11590</v>
      </c>
      <c r="Q19" s="493">
        <v>4000</v>
      </c>
      <c r="R19" s="493">
        <v>5500</v>
      </c>
      <c r="S19" s="497">
        <f t="shared" si="3"/>
        <v>9500</v>
      </c>
    </row>
    <row r="20" spans="1:19" s="506" customFormat="1" x14ac:dyDescent="0.25">
      <c r="A20" s="504" t="s">
        <v>207</v>
      </c>
      <c r="B20" s="505" t="s">
        <v>208</v>
      </c>
      <c r="C20" s="497"/>
      <c r="D20" s="497"/>
      <c r="E20" s="627">
        <f>SUM(G21:G26)</f>
        <v>1382603</v>
      </c>
      <c r="F20" s="628"/>
      <c r="G20" s="629"/>
      <c r="H20" s="627">
        <f>SUM(J21:J26)</f>
        <v>1507589</v>
      </c>
      <c r="I20" s="628"/>
      <c r="J20" s="629"/>
      <c r="K20" s="627">
        <f>SUM(M21:M26)</f>
        <v>1620000</v>
      </c>
      <c r="L20" s="628"/>
      <c r="M20" s="629"/>
      <c r="N20" s="627">
        <f>SUM(P21:P26)</f>
        <v>1772630</v>
      </c>
      <c r="O20" s="628"/>
      <c r="P20" s="629"/>
      <c r="Q20" s="627">
        <f>SUM(S21:S26)</f>
        <v>1357000</v>
      </c>
      <c r="R20" s="628"/>
      <c r="S20" s="629"/>
    </row>
    <row r="21" spans="1:19" s="494" customFormat="1" ht="36" x14ac:dyDescent="0.25">
      <c r="A21" s="503" t="s">
        <v>209</v>
      </c>
      <c r="B21" s="502" t="s">
        <v>210</v>
      </c>
      <c r="C21" s="498" t="s">
        <v>222</v>
      </c>
      <c r="D21" s="498">
        <v>8</v>
      </c>
      <c r="E21" s="493">
        <v>22400</v>
      </c>
      <c r="F21" s="493">
        <v>33600</v>
      </c>
      <c r="G21" s="497">
        <f t="shared" si="0"/>
        <v>56000</v>
      </c>
      <c r="H21" s="621">
        <v>384909</v>
      </c>
      <c r="I21" s="621">
        <v>46670</v>
      </c>
      <c r="J21" s="624">
        <f>H21+I21</f>
        <v>431579</v>
      </c>
      <c r="K21" s="493">
        <v>50000</v>
      </c>
      <c r="L21" s="493">
        <v>50000</v>
      </c>
      <c r="M21" s="497">
        <f t="shared" si="1"/>
        <v>100000</v>
      </c>
      <c r="N21" s="493">
        <v>28415</v>
      </c>
      <c r="O21" s="493">
        <v>7250</v>
      </c>
      <c r="P21" s="497">
        <f>O21+N21</f>
        <v>35665</v>
      </c>
      <c r="Q21" s="493">
        <v>22000</v>
      </c>
      <c r="R21" s="493">
        <v>30500</v>
      </c>
      <c r="S21" s="497">
        <f t="shared" si="3"/>
        <v>52500</v>
      </c>
    </row>
    <row r="22" spans="1:19" s="494" customFormat="1" x14ac:dyDescent="0.25">
      <c r="A22" s="503" t="s">
        <v>211</v>
      </c>
      <c r="B22" s="502" t="s">
        <v>212</v>
      </c>
      <c r="C22" s="498" t="s">
        <v>222</v>
      </c>
      <c r="D22" s="498">
        <v>8</v>
      </c>
      <c r="E22" s="493">
        <v>14067</v>
      </c>
      <c r="F22" s="493">
        <v>11040</v>
      </c>
      <c r="G22" s="497">
        <f t="shared" si="0"/>
        <v>25107</v>
      </c>
      <c r="H22" s="622"/>
      <c r="I22" s="622"/>
      <c r="J22" s="625"/>
      <c r="K22" s="493">
        <v>20000</v>
      </c>
      <c r="L22" s="493">
        <v>20000</v>
      </c>
      <c r="M22" s="497">
        <f t="shared" si="1"/>
        <v>40000</v>
      </c>
      <c r="N22" s="493">
        <v>62430</v>
      </c>
      <c r="O22" s="493">
        <v>19820</v>
      </c>
      <c r="P22" s="497">
        <f>O22+N22</f>
        <v>82250</v>
      </c>
      <c r="Q22" s="493">
        <v>15000</v>
      </c>
      <c r="R22" s="493">
        <v>8500</v>
      </c>
      <c r="S22" s="497">
        <f t="shared" si="3"/>
        <v>23500</v>
      </c>
    </row>
    <row r="23" spans="1:19" s="494" customFormat="1" x14ac:dyDescent="0.25">
      <c r="A23" s="503" t="s">
        <v>209</v>
      </c>
      <c r="B23" s="502" t="s">
        <v>213</v>
      </c>
      <c r="C23" s="498" t="s">
        <v>222</v>
      </c>
      <c r="D23" s="498">
        <v>8</v>
      </c>
      <c r="E23" s="493">
        <v>32000</v>
      </c>
      <c r="F23" s="493">
        <v>28000</v>
      </c>
      <c r="G23" s="497">
        <f t="shared" si="0"/>
        <v>60000</v>
      </c>
      <c r="H23" s="622"/>
      <c r="I23" s="622"/>
      <c r="J23" s="625"/>
      <c r="K23" s="493">
        <v>50000</v>
      </c>
      <c r="L23" s="493">
        <v>50000</v>
      </c>
      <c r="M23" s="497">
        <f t="shared" si="1"/>
        <v>100000</v>
      </c>
      <c r="N23" s="493">
        <v>218590</v>
      </c>
      <c r="O23" s="493">
        <v>72150</v>
      </c>
      <c r="P23" s="497">
        <f t="shared" ref="P23:P26" si="4">O23+N23</f>
        <v>290740</v>
      </c>
      <c r="Q23" s="493">
        <v>31000</v>
      </c>
      <c r="R23" s="493">
        <v>26000</v>
      </c>
      <c r="S23" s="497">
        <f t="shared" si="3"/>
        <v>57000</v>
      </c>
    </row>
    <row r="24" spans="1:19" s="494" customFormat="1" x14ac:dyDescent="0.25">
      <c r="A24" s="503" t="s">
        <v>211</v>
      </c>
      <c r="B24" s="502" t="s">
        <v>214</v>
      </c>
      <c r="C24" s="498" t="s">
        <v>222</v>
      </c>
      <c r="D24" s="498">
        <v>8</v>
      </c>
      <c r="E24" s="493">
        <v>27434</v>
      </c>
      <c r="F24" s="493">
        <v>30720</v>
      </c>
      <c r="G24" s="497">
        <f t="shared" si="0"/>
        <v>58154</v>
      </c>
      <c r="H24" s="623"/>
      <c r="I24" s="623"/>
      <c r="J24" s="626"/>
      <c r="K24" s="493">
        <v>50000</v>
      </c>
      <c r="L24" s="493">
        <v>50000</v>
      </c>
      <c r="M24" s="497">
        <f t="shared" si="1"/>
        <v>100000</v>
      </c>
      <c r="N24" s="493">
        <v>67960</v>
      </c>
      <c r="O24" s="493">
        <v>17560</v>
      </c>
      <c r="P24" s="497">
        <f t="shared" si="4"/>
        <v>85520</v>
      </c>
      <c r="Q24" s="493">
        <v>26000</v>
      </c>
      <c r="R24" s="493">
        <v>28000</v>
      </c>
      <c r="S24" s="497">
        <f t="shared" si="3"/>
        <v>54000</v>
      </c>
    </row>
    <row r="25" spans="1:19" s="494" customFormat="1" x14ac:dyDescent="0.25">
      <c r="A25" s="503" t="s">
        <v>209</v>
      </c>
      <c r="B25" s="502" t="s">
        <v>215</v>
      </c>
      <c r="C25" s="619" t="s">
        <v>223</v>
      </c>
      <c r="D25" s="620"/>
      <c r="E25" s="493">
        <v>599892</v>
      </c>
      <c r="F25" s="493">
        <v>152810</v>
      </c>
      <c r="G25" s="497">
        <f t="shared" si="0"/>
        <v>752702</v>
      </c>
      <c r="H25" s="493">
        <v>700872</v>
      </c>
      <c r="I25" s="493">
        <v>106438</v>
      </c>
      <c r="J25" s="497">
        <f>H25+I25</f>
        <v>807310</v>
      </c>
      <c r="K25" s="493">
        <v>700000</v>
      </c>
      <c r="L25" s="493">
        <v>200000</v>
      </c>
      <c r="M25" s="497">
        <f t="shared" si="1"/>
        <v>900000</v>
      </c>
      <c r="N25" s="493">
        <v>784360</v>
      </c>
      <c r="O25" s="493">
        <v>276240</v>
      </c>
      <c r="P25" s="497">
        <f t="shared" si="4"/>
        <v>1060600</v>
      </c>
      <c r="Q25" s="493">
        <v>615000</v>
      </c>
      <c r="R25" s="493">
        <v>133000</v>
      </c>
      <c r="S25" s="497">
        <f t="shared" si="3"/>
        <v>748000</v>
      </c>
    </row>
    <row r="26" spans="1:19" s="494" customFormat="1" x14ac:dyDescent="0.25">
      <c r="A26" s="503" t="s">
        <v>211</v>
      </c>
      <c r="B26" s="502" t="s">
        <v>216</v>
      </c>
      <c r="C26" s="498" t="s">
        <v>217</v>
      </c>
      <c r="D26" s="498">
        <v>160</v>
      </c>
      <c r="E26" s="493">
        <v>302640</v>
      </c>
      <c r="F26" s="493">
        <v>128000</v>
      </c>
      <c r="G26" s="497">
        <f t="shared" si="0"/>
        <v>430640</v>
      </c>
      <c r="H26" s="493">
        <v>228700</v>
      </c>
      <c r="I26" s="493">
        <v>40000</v>
      </c>
      <c r="J26" s="497">
        <f>H26+I26</f>
        <v>268700</v>
      </c>
      <c r="K26" s="493">
        <v>280000</v>
      </c>
      <c r="L26" s="493">
        <v>100000</v>
      </c>
      <c r="M26" s="497">
        <f t="shared" si="1"/>
        <v>380000</v>
      </c>
      <c r="N26" s="493">
        <v>136160</v>
      </c>
      <c r="O26" s="493">
        <v>81695</v>
      </c>
      <c r="P26" s="497">
        <f t="shared" si="4"/>
        <v>217855</v>
      </c>
      <c r="Q26" s="493">
        <v>305000</v>
      </c>
      <c r="R26" s="493">
        <v>117000</v>
      </c>
      <c r="S26" s="497">
        <f t="shared" si="3"/>
        <v>422000</v>
      </c>
    </row>
    <row r="27" spans="1:19" s="494" customFormat="1" x14ac:dyDescent="0.25">
      <c r="A27" s="509"/>
      <c r="B27" s="510" t="s">
        <v>188</v>
      </c>
      <c r="C27" s="509"/>
      <c r="D27" s="509"/>
      <c r="E27" s="511">
        <f>SUM(E14:E19)+SUM(E21:E26)</f>
        <v>1199659</v>
      </c>
      <c r="F27" s="511">
        <f>SUM(F14:F26)</f>
        <v>772170</v>
      </c>
      <c r="G27" s="512">
        <f>SUM(G14:G26)</f>
        <v>1971829</v>
      </c>
      <c r="H27" s="511">
        <f>SUM(H14)+SUM(H21:H26)</f>
        <v>1818996.81</v>
      </c>
      <c r="I27" s="511">
        <f t="shared" ref="I27:J27" si="5">SUM(I14:I26)</f>
        <v>306403</v>
      </c>
      <c r="J27" s="512">
        <f t="shared" si="5"/>
        <v>2125399.81</v>
      </c>
      <c r="K27" s="511">
        <f>SUM(K14:K19)+SUM(K21:K26)</f>
        <v>1425000</v>
      </c>
      <c r="L27" s="511">
        <f>SUM(L14:L26)</f>
        <v>995000</v>
      </c>
      <c r="M27" s="512">
        <f>SUM(M14:M26)</f>
        <v>2420000</v>
      </c>
      <c r="N27" s="511">
        <f>SUM(N14:N19)+SUM(N21:N26)</f>
        <v>2101415</v>
      </c>
      <c r="O27" s="511">
        <f t="shared" ref="O27:P27" si="6">SUM(O14:O26)</f>
        <v>849785</v>
      </c>
      <c r="P27" s="512">
        <f t="shared" si="6"/>
        <v>2951200</v>
      </c>
      <c r="Q27" s="511">
        <f>SUM(Q14:Q26)</f>
        <v>2571700</v>
      </c>
      <c r="R27" s="511">
        <f>SUM(R14:R26)</f>
        <v>726000</v>
      </c>
      <c r="S27" s="512">
        <f>SUM(S14:S26)</f>
        <v>1940700</v>
      </c>
    </row>
    <row r="28" spans="1:19" s="494" customFormat="1" x14ac:dyDescent="0.25">
      <c r="A28" s="509"/>
      <c r="B28" s="514" t="s">
        <v>183</v>
      </c>
      <c r="C28" s="509"/>
      <c r="D28" s="509"/>
      <c r="E28" s="608">
        <f>G27</f>
        <v>1971829</v>
      </c>
      <c r="F28" s="609"/>
      <c r="G28" s="610"/>
      <c r="H28" s="608">
        <f>J27</f>
        <v>2125399.81</v>
      </c>
      <c r="I28" s="609"/>
      <c r="J28" s="610"/>
      <c r="K28" s="608">
        <f>M27</f>
        <v>2420000</v>
      </c>
      <c r="L28" s="609"/>
      <c r="M28" s="610"/>
      <c r="N28" s="608">
        <f>P27</f>
        <v>2951200</v>
      </c>
      <c r="O28" s="609"/>
      <c r="P28" s="610"/>
      <c r="Q28" s="608">
        <f>S27</f>
        <v>1940700</v>
      </c>
      <c r="R28" s="609"/>
      <c r="S28" s="610"/>
    </row>
    <row r="30" spans="1:19" ht="36" x14ac:dyDescent="0.25">
      <c r="A30" s="515" t="s">
        <v>9</v>
      </c>
      <c r="B30" s="516" t="s">
        <v>227</v>
      </c>
      <c r="C30" s="516"/>
      <c r="D30" s="516"/>
      <c r="E30" s="518" t="s">
        <v>230</v>
      </c>
      <c r="F30" s="516" t="s">
        <v>231</v>
      </c>
      <c r="G30" s="516" t="s">
        <v>3</v>
      </c>
      <c r="H30" s="518" t="s">
        <v>230</v>
      </c>
      <c r="I30" s="516" t="s">
        <v>231</v>
      </c>
      <c r="J30" s="516" t="s">
        <v>3</v>
      </c>
      <c r="K30" s="518" t="s">
        <v>230</v>
      </c>
      <c r="L30" s="516" t="s">
        <v>231</v>
      </c>
      <c r="M30" s="516" t="s">
        <v>3</v>
      </c>
      <c r="N30" s="518" t="s">
        <v>230</v>
      </c>
      <c r="O30" s="516" t="s">
        <v>231</v>
      </c>
      <c r="P30" s="516" t="s">
        <v>3</v>
      </c>
      <c r="Q30" s="518" t="s">
        <v>230</v>
      </c>
      <c r="R30" s="516" t="s">
        <v>231</v>
      </c>
      <c r="S30" s="516" t="s">
        <v>3</v>
      </c>
    </row>
    <row r="31" spans="1:19" x14ac:dyDescent="0.25">
      <c r="A31" s="521">
        <v>1</v>
      </c>
      <c r="B31" s="517" t="s">
        <v>228</v>
      </c>
      <c r="C31" s="517"/>
      <c r="D31" s="519"/>
      <c r="E31" s="520">
        <v>1326</v>
      </c>
      <c r="F31" s="520">
        <v>395</v>
      </c>
      <c r="G31" s="520">
        <v>523770</v>
      </c>
      <c r="H31" s="520">
        <v>618.83000000000004</v>
      </c>
      <c r="I31" s="520">
        <v>199.82</v>
      </c>
      <c r="J31" s="520">
        <f>I31*H31</f>
        <v>123654.6106</v>
      </c>
      <c r="K31" s="520">
        <v>1382</v>
      </c>
      <c r="L31" s="520">
        <v>300</v>
      </c>
      <c r="M31" s="520">
        <v>414600</v>
      </c>
      <c r="N31" s="520">
        <v>167.16</v>
      </c>
      <c r="O31" s="520">
        <v>251.27</v>
      </c>
      <c r="P31" s="520">
        <f>O31*N31</f>
        <v>42002.2932</v>
      </c>
      <c r="Q31" s="520">
        <v>1173</v>
      </c>
      <c r="R31" s="520">
        <v>350</v>
      </c>
      <c r="S31" s="520">
        <f>R31*Q31</f>
        <v>410550</v>
      </c>
    </row>
    <row r="32" spans="1:19" x14ac:dyDescent="0.25">
      <c r="A32" s="521">
        <v>2</v>
      </c>
      <c r="B32" s="517" t="s">
        <v>229</v>
      </c>
      <c r="C32" s="517"/>
      <c r="D32" s="519"/>
      <c r="E32" s="520">
        <v>240</v>
      </c>
      <c r="F32" s="520">
        <v>1035</v>
      </c>
      <c r="G32" s="520">
        <v>248400</v>
      </c>
      <c r="H32" s="520">
        <v>98.3</v>
      </c>
      <c r="I32" s="520">
        <v>247.72</v>
      </c>
      <c r="J32" s="520">
        <f>I32*H32</f>
        <v>24350.876</v>
      </c>
      <c r="K32" s="520">
        <v>87</v>
      </c>
      <c r="L32" s="520">
        <v>1500</v>
      </c>
      <c r="M32" s="520">
        <v>131290</v>
      </c>
      <c r="N32" s="520">
        <v>37.33</v>
      </c>
      <c r="O32" s="520">
        <v>360.87</v>
      </c>
      <c r="P32" s="520">
        <f>O32*N32</f>
        <v>13471.277099999999</v>
      </c>
      <c r="Q32" s="520">
        <v>317</v>
      </c>
      <c r="R32" s="520">
        <v>320</v>
      </c>
      <c r="S32" s="520">
        <f>R32*Q32</f>
        <v>101440</v>
      </c>
    </row>
    <row r="33" spans="1:19" x14ac:dyDescent="0.25">
      <c r="A33" s="521">
        <v>3</v>
      </c>
      <c r="B33" s="517" t="s">
        <v>232</v>
      </c>
      <c r="C33" s="517"/>
      <c r="D33" s="519"/>
      <c r="E33" s="520">
        <v>0</v>
      </c>
      <c r="F33" s="520">
        <v>0</v>
      </c>
      <c r="G33" s="520">
        <v>0</v>
      </c>
      <c r="H33" s="520">
        <v>0</v>
      </c>
      <c r="I33" s="520">
        <v>0</v>
      </c>
      <c r="J33" s="520">
        <v>0</v>
      </c>
      <c r="K33" s="520">
        <v>68</v>
      </c>
      <c r="L33" s="520">
        <v>3000</v>
      </c>
      <c r="M33" s="520">
        <v>205000</v>
      </c>
      <c r="N33" s="520">
        <v>0</v>
      </c>
      <c r="O33" s="520">
        <v>0</v>
      </c>
      <c r="P33" s="520">
        <v>0</v>
      </c>
      <c r="Q33" s="520">
        <v>0</v>
      </c>
      <c r="R33" s="520">
        <v>0</v>
      </c>
      <c r="S33" s="520">
        <v>0</v>
      </c>
    </row>
    <row r="34" spans="1:19" s="526" customFormat="1" x14ac:dyDescent="0.25">
      <c r="A34" s="522"/>
      <c r="B34" s="523" t="s">
        <v>183</v>
      </c>
      <c r="C34" s="523"/>
      <c r="D34" s="524"/>
      <c r="E34" s="525"/>
      <c r="F34" s="525">
        <f>F31+F32</f>
        <v>1430</v>
      </c>
      <c r="G34" s="525">
        <f>G31+G32</f>
        <v>772170</v>
      </c>
      <c r="H34" s="525"/>
      <c r="I34" s="525">
        <f>SUM(I31:I32)</f>
        <v>447.53999999999996</v>
      </c>
      <c r="J34" s="525">
        <f>SUM(J31:J32)</f>
        <v>148005.4866</v>
      </c>
      <c r="K34" s="525"/>
      <c r="L34" s="525">
        <f>SUM(L31:L33)</f>
        <v>4800</v>
      </c>
      <c r="M34" s="525">
        <f>SUM(M31:M33)</f>
        <v>750890</v>
      </c>
      <c r="N34" s="525"/>
      <c r="O34" s="525">
        <f>O31+O32</f>
        <v>612.14</v>
      </c>
      <c r="P34" s="525">
        <f>P31+P32</f>
        <v>55473.570299999999</v>
      </c>
      <c r="Q34" s="525"/>
      <c r="R34" s="525">
        <f>SUM(R31:R33)</f>
        <v>670</v>
      </c>
      <c r="S34" s="525">
        <f>SUM(S31:S33)</f>
        <v>511990</v>
      </c>
    </row>
  </sheetData>
  <mergeCells count="37">
    <mergeCell ref="Q13:S13"/>
    <mergeCell ref="H20:J20"/>
    <mergeCell ref="K20:M20"/>
    <mergeCell ref="N20:P20"/>
    <mergeCell ref="Q20:S20"/>
    <mergeCell ref="E13:G13"/>
    <mergeCell ref="E20:G20"/>
    <mergeCell ref="H13:J13"/>
    <mergeCell ref="K13:M13"/>
    <mergeCell ref="N13:P13"/>
    <mergeCell ref="K28:M28"/>
    <mergeCell ref="N28:P28"/>
    <mergeCell ref="C25:D25"/>
    <mergeCell ref="E28:G28"/>
    <mergeCell ref="H14:H19"/>
    <mergeCell ref="I14:I19"/>
    <mergeCell ref="J14:J19"/>
    <mergeCell ref="H21:H24"/>
    <mergeCell ref="I21:I24"/>
    <mergeCell ref="J21:J24"/>
    <mergeCell ref="H28:J28"/>
    <mergeCell ref="Q28:S28"/>
    <mergeCell ref="Q11:S11"/>
    <mergeCell ref="A5:S5"/>
    <mergeCell ref="A10:A12"/>
    <mergeCell ref="B10:B12"/>
    <mergeCell ref="C10:C12"/>
    <mergeCell ref="D10:D12"/>
    <mergeCell ref="E10:G10"/>
    <mergeCell ref="K10:M10"/>
    <mergeCell ref="N10:P10"/>
    <mergeCell ref="Q10:S10"/>
    <mergeCell ref="H10:J10"/>
    <mergeCell ref="H11:J11"/>
    <mergeCell ref="E11:G11"/>
    <mergeCell ref="K11:M11"/>
    <mergeCell ref="N11:P11"/>
  </mergeCells>
  <printOptions horizontalCentered="1"/>
  <pageMargins left="0.23622047244094491" right="0.23622047244094491" top="0.35433070866141736" bottom="0.74803149606299213" header="0.31496062992125984" footer="0.31496062992125984"/>
  <pageSetup paperSize="9" scale="34" fitToHeight="0" orientation="landscape" r:id="rId1"/>
  <headerFoot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28077-0166-47F1-933B-4D8B4CB0803C}">
  <sheetPr>
    <pageSetUpPr fitToPage="1"/>
  </sheetPr>
  <dimension ref="A1:E80"/>
  <sheetViews>
    <sheetView tabSelected="1" zoomScale="85" zoomScaleNormal="85" workbookViewId="0">
      <selection activeCell="C22" sqref="C22"/>
    </sheetView>
  </sheetViews>
  <sheetFormatPr defaultRowHeight="15" x14ac:dyDescent="0.25"/>
  <cols>
    <col min="1" max="1" width="4.5703125" bestFit="1" customWidth="1"/>
    <col min="2" max="2" width="87" customWidth="1"/>
    <col min="3" max="3" width="63.7109375" customWidth="1"/>
    <col min="4" max="4" width="22.140625" style="322" customWidth="1"/>
  </cols>
  <sheetData>
    <row r="1" spans="1:4" ht="20.25" x14ac:dyDescent="0.3">
      <c r="A1" s="633" t="s">
        <v>307</v>
      </c>
      <c r="B1" s="633"/>
    </row>
    <row r="2" spans="1:4" ht="15.75" x14ac:dyDescent="0.25">
      <c r="A2" s="634" t="s">
        <v>308</v>
      </c>
      <c r="B2" s="635"/>
      <c r="C2" s="630"/>
      <c r="D2" s="631"/>
    </row>
    <row r="3" spans="1:4" ht="15.75" x14ac:dyDescent="0.25">
      <c r="A3" s="634" t="s">
        <v>309</v>
      </c>
      <c r="B3" s="635"/>
      <c r="C3" s="630"/>
      <c r="D3" s="631"/>
    </row>
    <row r="4" spans="1:4" ht="15.75" x14ac:dyDescent="0.25">
      <c r="A4" s="634" t="s">
        <v>310</v>
      </c>
      <c r="B4" s="635"/>
      <c r="C4" s="630"/>
      <c r="D4" s="631"/>
    </row>
    <row r="5" spans="1:4" ht="15.75" x14ac:dyDescent="0.25">
      <c r="A5" s="634" t="s">
        <v>311</v>
      </c>
      <c r="B5" s="635"/>
      <c r="C5" s="630"/>
      <c r="D5" s="631"/>
    </row>
    <row r="6" spans="1:4" ht="15.75" x14ac:dyDescent="0.25">
      <c r="A6" s="634" t="s">
        <v>312</v>
      </c>
      <c r="B6" s="635"/>
      <c r="C6" s="630"/>
      <c r="D6" s="631"/>
    </row>
    <row r="7" spans="1:4" ht="15.75" x14ac:dyDescent="0.25">
      <c r="A7" s="634" t="s">
        <v>313</v>
      </c>
      <c r="B7" s="635"/>
      <c r="C7" s="630"/>
      <c r="D7" s="631"/>
    </row>
    <row r="8" spans="1:4" ht="15.75" x14ac:dyDescent="0.25">
      <c r="A8" s="634" t="s">
        <v>314</v>
      </c>
      <c r="B8" s="635"/>
      <c r="C8" s="630"/>
      <c r="D8" s="631"/>
    </row>
    <row r="9" spans="1:4" ht="34.5" customHeight="1" x14ac:dyDescent="0.25">
      <c r="A9" s="634" t="s">
        <v>315</v>
      </c>
      <c r="B9" s="635"/>
      <c r="C9" s="646" t="s">
        <v>316</v>
      </c>
      <c r="D9" s="647"/>
    </row>
    <row r="10" spans="1:4" ht="18" x14ac:dyDescent="0.25">
      <c r="A10" s="642" t="s">
        <v>234</v>
      </c>
      <c r="B10" s="642"/>
      <c r="C10" s="642"/>
      <c r="D10" s="642"/>
    </row>
    <row r="11" spans="1:4" ht="18.75" thickBot="1" x14ac:dyDescent="0.3">
      <c r="A11" s="643" t="s">
        <v>243</v>
      </c>
      <c r="B11" s="643"/>
      <c r="C11" s="643"/>
      <c r="D11" s="643"/>
    </row>
    <row r="12" spans="1:4" ht="36.75" thickBot="1" x14ac:dyDescent="0.3">
      <c r="A12" s="540" t="s">
        <v>179</v>
      </c>
      <c r="B12" s="566" t="s">
        <v>241</v>
      </c>
      <c r="C12" s="528" t="s">
        <v>242</v>
      </c>
      <c r="D12" s="567" t="s">
        <v>304</v>
      </c>
    </row>
    <row r="13" spans="1:4" ht="18" x14ac:dyDescent="0.25">
      <c r="A13" s="640">
        <v>1</v>
      </c>
      <c r="B13" s="541" t="s">
        <v>273</v>
      </c>
      <c r="C13" s="568" t="s">
        <v>286</v>
      </c>
      <c r="D13" s="530"/>
    </row>
    <row r="14" spans="1:4" ht="18" x14ac:dyDescent="0.25">
      <c r="A14" s="638"/>
      <c r="B14" s="543" t="s">
        <v>237</v>
      </c>
      <c r="C14" s="636" t="s">
        <v>285</v>
      </c>
      <c r="D14" s="534"/>
    </row>
    <row r="15" spans="1:4" ht="18.75" thickBot="1" x14ac:dyDescent="0.3">
      <c r="A15" s="639"/>
      <c r="B15" s="544" t="s">
        <v>238</v>
      </c>
      <c r="C15" s="637"/>
      <c r="D15" s="535"/>
    </row>
    <row r="16" spans="1:4" ht="18" x14ac:dyDescent="0.25">
      <c r="A16" s="638">
        <v>2</v>
      </c>
      <c r="B16" s="545" t="s">
        <v>239</v>
      </c>
      <c r="C16" s="569" t="s">
        <v>244</v>
      </c>
      <c r="D16" s="529"/>
    </row>
    <row r="17" spans="1:4" ht="18" x14ac:dyDescent="0.25">
      <c r="A17" s="638"/>
      <c r="B17" s="543" t="s">
        <v>237</v>
      </c>
      <c r="C17" s="644" t="s">
        <v>269</v>
      </c>
      <c r="D17" s="532"/>
    </row>
    <row r="18" spans="1:4" ht="18.75" thickBot="1" x14ac:dyDescent="0.3">
      <c r="A18" s="639"/>
      <c r="B18" s="544" t="s">
        <v>238</v>
      </c>
      <c r="C18" s="645"/>
      <c r="D18" s="533"/>
    </row>
    <row r="19" spans="1:4" ht="18" x14ac:dyDescent="0.25">
      <c r="A19" s="640">
        <v>3</v>
      </c>
      <c r="B19" s="545" t="s">
        <v>240</v>
      </c>
      <c r="C19" s="569" t="s">
        <v>245</v>
      </c>
      <c r="D19" s="529"/>
    </row>
    <row r="20" spans="1:4" ht="18" x14ac:dyDescent="0.25">
      <c r="A20" s="638"/>
      <c r="B20" s="543" t="s">
        <v>237</v>
      </c>
      <c r="C20" s="641" t="s">
        <v>270</v>
      </c>
      <c r="D20" s="532"/>
    </row>
    <row r="21" spans="1:4" ht="18.75" thickBot="1" x14ac:dyDescent="0.3">
      <c r="A21" s="639"/>
      <c r="B21" s="543" t="s">
        <v>238</v>
      </c>
      <c r="C21" s="641"/>
      <c r="D21" s="532"/>
    </row>
    <row r="22" spans="1:4" ht="18" x14ac:dyDescent="0.25">
      <c r="A22" s="640">
        <v>4</v>
      </c>
      <c r="B22" s="542" t="s">
        <v>246</v>
      </c>
      <c r="C22" s="541" t="s">
        <v>247</v>
      </c>
      <c r="D22" s="530"/>
    </row>
    <row r="23" spans="1:4" ht="18" x14ac:dyDescent="0.25">
      <c r="A23" s="638"/>
      <c r="B23" s="543" t="s">
        <v>237</v>
      </c>
      <c r="C23" s="636" t="s">
        <v>271</v>
      </c>
      <c r="D23" s="532"/>
    </row>
    <row r="24" spans="1:4" ht="18.75" thickBot="1" x14ac:dyDescent="0.3">
      <c r="A24" s="639"/>
      <c r="B24" s="544" t="s">
        <v>238</v>
      </c>
      <c r="C24" s="637"/>
      <c r="D24" s="533"/>
    </row>
    <row r="25" spans="1:4" ht="22.5" customHeight="1" x14ac:dyDescent="0.25">
      <c r="A25" s="640">
        <v>5</v>
      </c>
      <c r="B25" s="542" t="s">
        <v>248</v>
      </c>
      <c r="C25" s="542" t="s">
        <v>249</v>
      </c>
      <c r="D25" s="530"/>
    </row>
    <row r="26" spans="1:4" ht="18" x14ac:dyDescent="0.25">
      <c r="A26" s="638"/>
      <c r="B26" s="543" t="s">
        <v>237</v>
      </c>
      <c r="C26" s="636" t="s">
        <v>272</v>
      </c>
      <c r="D26" s="532"/>
    </row>
    <row r="27" spans="1:4" ht="18.75" thickBot="1" x14ac:dyDescent="0.3">
      <c r="A27" s="639"/>
      <c r="B27" s="544" t="s">
        <v>238</v>
      </c>
      <c r="C27" s="637"/>
      <c r="D27" s="533"/>
    </row>
    <row r="28" spans="1:4" ht="18" x14ac:dyDescent="0.25">
      <c r="A28" s="648">
        <v>6</v>
      </c>
      <c r="B28" s="546" t="s">
        <v>250</v>
      </c>
      <c r="C28" s="546" t="s">
        <v>251</v>
      </c>
      <c r="D28" s="536"/>
    </row>
    <row r="29" spans="1:4" ht="18" x14ac:dyDescent="0.25">
      <c r="A29" s="649"/>
      <c r="B29" s="543" t="s">
        <v>237</v>
      </c>
      <c r="C29" s="636" t="s">
        <v>274</v>
      </c>
      <c r="D29" s="532"/>
    </row>
    <row r="30" spans="1:4" ht="18.75" thickBot="1" x14ac:dyDescent="0.3">
      <c r="A30" s="650"/>
      <c r="B30" s="544" t="s">
        <v>238</v>
      </c>
      <c r="C30" s="637"/>
      <c r="D30" s="533"/>
    </row>
    <row r="31" spans="1:4" ht="18" x14ac:dyDescent="0.25">
      <c r="A31" s="648">
        <v>7</v>
      </c>
      <c r="B31" s="546" t="s">
        <v>252</v>
      </c>
      <c r="C31" s="542" t="s">
        <v>253</v>
      </c>
      <c r="D31" s="530"/>
    </row>
    <row r="32" spans="1:4" ht="18" x14ac:dyDescent="0.25">
      <c r="A32" s="649"/>
      <c r="B32" s="543" t="s">
        <v>237</v>
      </c>
      <c r="C32" s="636" t="s">
        <v>275</v>
      </c>
      <c r="D32" s="532"/>
    </row>
    <row r="33" spans="1:4" ht="18.75" thickBot="1" x14ac:dyDescent="0.3">
      <c r="A33" s="650"/>
      <c r="B33" s="544" t="s">
        <v>238</v>
      </c>
      <c r="C33" s="637"/>
      <c r="D33" s="533"/>
    </row>
    <row r="34" spans="1:4" ht="18" x14ac:dyDescent="0.25">
      <c r="A34" s="648">
        <v>8</v>
      </c>
      <c r="B34" s="546" t="s">
        <v>254</v>
      </c>
      <c r="C34" s="542" t="s">
        <v>255</v>
      </c>
      <c r="D34" s="530"/>
    </row>
    <row r="35" spans="1:4" ht="18" x14ac:dyDescent="0.25">
      <c r="A35" s="649"/>
      <c r="B35" s="543" t="s">
        <v>237</v>
      </c>
      <c r="C35" s="636" t="s">
        <v>276</v>
      </c>
      <c r="D35" s="532"/>
    </row>
    <row r="36" spans="1:4" ht="18.75" thickBot="1" x14ac:dyDescent="0.3">
      <c r="A36" s="650"/>
      <c r="B36" s="544" t="s">
        <v>238</v>
      </c>
      <c r="C36" s="637"/>
      <c r="D36" s="533"/>
    </row>
    <row r="37" spans="1:4" ht="18" x14ac:dyDescent="0.25">
      <c r="A37" s="648">
        <v>9</v>
      </c>
      <c r="B37" s="542" t="s">
        <v>256</v>
      </c>
      <c r="C37" s="542" t="s">
        <v>257</v>
      </c>
      <c r="D37" s="530"/>
    </row>
    <row r="38" spans="1:4" ht="36.75" thickBot="1" x14ac:dyDescent="0.3">
      <c r="A38" s="650"/>
      <c r="B38" s="544" t="s">
        <v>238</v>
      </c>
      <c r="C38" s="544" t="s">
        <v>277</v>
      </c>
      <c r="D38" s="533"/>
    </row>
    <row r="39" spans="1:4" ht="36" x14ac:dyDescent="0.25">
      <c r="A39" s="648">
        <v>10</v>
      </c>
      <c r="B39" s="542" t="s">
        <v>317</v>
      </c>
      <c r="C39" s="542" t="s">
        <v>258</v>
      </c>
      <c r="D39" s="530"/>
    </row>
    <row r="40" spans="1:4" ht="36.75" thickBot="1" x14ac:dyDescent="0.3">
      <c r="A40" s="649"/>
      <c r="B40" s="547" t="s">
        <v>238</v>
      </c>
      <c r="C40" s="547" t="s">
        <v>278</v>
      </c>
      <c r="D40" s="537"/>
    </row>
    <row r="41" spans="1:4" ht="36" x14ac:dyDescent="0.25">
      <c r="A41" s="648">
        <v>11</v>
      </c>
      <c r="B41" s="542" t="s">
        <v>287</v>
      </c>
      <c r="C41" s="542" t="s">
        <v>289</v>
      </c>
      <c r="D41" s="530"/>
    </row>
    <row r="42" spans="1:4" ht="36.75" thickBot="1" x14ac:dyDescent="0.3">
      <c r="A42" s="650"/>
      <c r="B42" s="547" t="s">
        <v>238</v>
      </c>
      <c r="C42" s="547" t="s">
        <v>288</v>
      </c>
      <c r="D42" s="537"/>
    </row>
    <row r="43" spans="1:4" ht="18" x14ac:dyDescent="0.25">
      <c r="A43" s="648">
        <v>12</v>
      </c>
      <c r="B43" s="546" t="s">
        <v>291</v>
      </c>
      <c r="C43" s="546" t="s">
        <v>290</v>
      </c>
      <c r="D43" s="530"/>
    </row>
    <row r="44" spans="1:4" ht="18" x14ac:dyDescent="0.25">
      <c r="A44" s="649"/>
      <c r="B44" s="543" t="s">
        <v>237</v>
      </c>
      <c r="C44" s="636" t="s">
        <v>296</v>
      </c>
      <c r="D44" s="532"/>
    </row>
    <row r="45" spans="1:4" ht="18.75" thickBot="1" x14ac:dyDescent="0.3">
      <c r="A45" s="650"/>
      <c r="B45" s="547" t="s">
        <v>238</v>
      </c>
      <c r="C45" s="637"/>
      <c r="D45" s="537"/>
    </row>
    <row r="46" spans="1:4" ht="18" x14ac:dyDescent="0.25">
      <c r="A46" s="648">
        <v>13</v>
      </c>
      <c r="B46" s="546" t="s">
        <v>292</v>
      </c>
      <c r="C46" s="546" t="s">
        <v>293</v>
      </c>
      <c r="D46" s="530"/>
    </row>
    <row r="47" spans="1:4" ht="18" x14ac:dyDescent="0.25">
      <c r="A47" s="649"/>
      <c r="B47" s="543" t="s">
        <v>237</v>
      </c>
      <c r="C47" s="644" t="s">
        <v>299</v>
      </c>
      <c r="D47" s="532"/>
    </row>
    <row r="48" spans="1:4" ht="18.75" thickBot="1" x14ac:dyDescent="0.3">
      <c r="A48" s="650"/>
      <c r="B48" s="547" t="s">
        <v>238</v>
      </c>
      <c r="C48" s="636"/>
      <c r="D48" s="537"/>
    </row>
    <row r="49" spans="1:4" ht="18" x14ac:dyDescent="0.25">
      <c r="A49" s="648">
        <v>14</v>
      </c>
      <c r="B49" s="546" t="s">
        <v>292</v>
      </c>
      <c r="C49" s="542" t="s">
        <v>294</v>
      </c>
      <c r="D49" s="530"/>
    </row>
    <row r="50" spans="1:4" ht="18" x14ac:dyDescent="0.25">
      <c r="A50" s="649"/>
      <c r="B50" s="543" t="s">
        <v>237</v>
      </c>
      <c r="C50" s="636" t="s">
        <v>297</v>
      </c>
      <c r="D50" s="532"/>
    </row>
    <row r="51" spans="1:4" ht="18.75" thickBot="1" x14ac:dyDescent="0.3">
      <c r="A51" s="650"/>
      <c r="B51" s="547" t="s">
        <v>238</v>
      </c>
      <c r="C51" s="637"/>
      <c r="D51" s="537"/>
    </row>
    <row r="52" spans="1:4" ht="18" x14ac:dyDescent="0.25">
      <c r="A52" s="648">
        <v>15</v>
      </c>
      <c r="B52" s="546" t="s">
        <v>292</v>
      </c>
      <c r="C52" s="542" t="s">
        <v>295</v>
      </c>
      <c r="D52" s="530"/>
    </row>
    <row r="53" spans="1:4" ht="18" x14ac:dyDescent="0.25">
      <c r="A53" s="649"/>
      <c r="B53" s="543" t="s">
        <v>237</v>
      </c>
      <c r="C53" s="636" t="s">
        <v>298</v>
      </c>
      <c r="D53" s="532"/>
    </row>
    <row r="54" spans="1:4" ht="18.75" thickBot="1" x14ac:dyDescent="0.3">
      <c r="A54" s="650"/>
      <c r="B54" s="544" t="s">
        <v>238</v>
      </c>
      <c r="C54" s="637"/>
      <c r="D54" s="533"/>
    </row>
    <row r="55" spans="1:4" ht="18" x14ac:dyDescent="0.25">
      <c r="A55" s="649">
        <v>16</v>
      </c>
      <c r="B55" s="545" t="s">
        <v>259</v>
      </c>
      <c r="C55" s="545" t="s">
        <v>260</v>
      </c>
      <c r="D55" s="529"/>
    </row>
    <row r="56" spans="1:4" ht="18" x14ac:dyDescent="0.25">
      <c r="A56" s="649"/>
      <c r="B56" s="543" t="s">
        <v>237</v>
      </c>
      <c r="C56" s="636" t="s">
        <v>279</v>
      </c>
      <c r="D56" s="532"/>
    </row>
    <row r="57" spans="1:4" ht="18.75" thickBot="1" x14ac:dyDescent="0.3">
      <c r="A57" s="650"/>
      <c r="B57" s="544" t="s">
        <v>238</v>
      </c>
      <c r="C57" s="637"/>
      <c r="D57" s="533"/>
    </row>
    <row r="58" spans="1:4" ht="18" x14ac:dyDescent="0.25">
      <c r="A58" s="648">
        <v>17</v>
      </c>
      <c r="B58" s="542" t="s">
        <v>261</v>
      </c>
      <c r="C58" s="542" t="s">
        <v>262</v>
      </c>
      <c r="D58" s="530"/>
    </row>
    <row r="59" spans="1:4" ht="18" x14ac:dyDescent="0.25">
      <c r="A59" s="649"/>
      <c r="B59" s="543" t="s">
        <v>237</v>
      </c>
      <c r="C59" s="636" t="s">
        <v>280</v>
      </c>
      <c r="D59" s="532"/>
    </row>
    <row r="60" spans="1:4" ht="18.75" thickBot="1" x14ac:dyDescent="0.3">
      <c r="A60" s="650"/>
      <c r="B60" s="544" t="s">
        <v>238</v>
      </c>
      <c r="C60" s="637"/>
      <c r="D60" s="533"/>
    </row>
    <row r="61" spans="1:4" ht="36" x14ac:dyDescent="0.25">
      <c r="A61" s="648">
        <v>18</v>
      </c>
      <c r="B61" s="542" t="s">
        <v>268</v>
      </c>
      <c r="C61" s="542" t="s">
        <v>263</v>
      </c>
      <c r="D61" s="530"/>
    </row>
    <row r="62" spans="1:4" ht="18" x14ac:dyDescent="0.25">
      <c r="A62" s="649"/>
      <c r="B62" s="543" t="s">
        <v>237</v>
      </c>
      <c r="C62" s="636" t="s">
        <v>281</v>
      </c>
      <c r="D62" s="532"/>
    </row>
    <row r="63" spans="1:4" ht="18.75" thickBot="1" x14ac:dyDescent="0.3">
      <c r="A63" s="650"/>
      <c r="B63" s="547" t="s">
        <v>238</v>
      </c>
      <c r="C63" s="637"/>
      <c r="D63" s="537"/>
    </row>
    <row r="64" spans="1:4" ht="36" x14ac:dyDescent="0.25">
      <c r="A64" s="648">
        <v>19</v>
      </c>
      <c r="B64" s="548" t="s">
        <v>305</v>
      </c>
      <c r="C64" s="542" t="s">
        <v>264</v>
      </c>
      <c r="D64" s="530"/>
    </row>
    <row r="65" spans="1:5" ht="18" x14ac:dyDescent="0.25">
      <c r="A65" s="649"/>
      <c r="B65" s="549" t="s">
        <v>237</v>
      </c>
      <c r="C65" s="636" t="s">
        <v>282</v>
      </c>
      <c r="D65" s="532"/>
    </row>
    <row r="66" spans="1:5" ht="18.75" thickBot="1" x14ac:dyDescent="0.3">
      <c r="A66" s="650"/>
      <c r="B66" s="550" t="s">
        <v>238</v>
      </c>
      <c r="C66" s="637"/>
      <c r="D66" s="531"/>
    </row>
    <row r="67" spans="1:5" ht="36" x14ac:dyDescent="0.25">
      <c r="A67" s="651">
        <v>20</v>
      </c>
      <c r="B67" s="542" t="s">
        <v>303</v>
      </c>
      <c r="C67" s="541" t="s">
        <v>265</v>
      </c>
      <c r="D67" s="530"/>
    </row>
    <row r="68" spans="1:5" ht="18" x14ac:dyDescent="0.25">
      <c r="A68" s="652"/>
      <c r="B68" s="549" t="s">
        <v>237</v>
      </c>
      <c r="C68" s="636" t="s">
        <v>283</v>
      </c>
      <c r="D68" s="532"/>
    </row>
    <row r="69" spans="1:5" ht="18.75" thickBot="1" x14ac:dyDescent="0.3">
      <c r="A69" s="653"/>
      <c r="B69" s="550" t="s">
        <v>238</v>
      </c>
      <c r="C69" s="637"/>
      <c r="D69" s="533"/>
    </row>
    <row r="70" spans="1:5" ht="18" x14ac:dyDescent="0.25">
      <c r="A70" s="651">
        <v>21</v>
      </c>
      <c r="B70" s="542" t="s">
        <v>266</v>
      </c>
      <c r="C70" s="541" t="s">
        <v>267</v>
      </c>
      <c r="D70" s="530"/>
    </row>
    <row r="71" spans="1:5" ht="18" x14ac:dyDescent="0.25">
      <c r="A71" s="652"/>
      <c r="B71" s="549" t="s">
        <v>237</v>
      </c>
      <c r="C71" s="636" t="s">
        <v>284</v>
      </c>
      <c r="D71" s="532"/>
    </row>
    <row r="72" spans="1:5" ht="18.75" thickBot="1" x14ac:dyDescent="0.3">
      <c r="A72" s="653"/>
      <c r="B72" s="550" t="s">
        <v>238</v>
      </c>
      <c r="C72" s="637"/>
      <c r="D72" s="533"/>
    </row>
    <row r="73" spans="1:5" ht="18" x14ac:dyDescent="0.25">
      <c r="A73" s="551"/>
      <c r="B73" s="552" t="s">
        <v>183</v>
      </c>
      <c r="C73" s="552"/>
      <c r="D73" s="530">
        <f>SUM(D13:D72)</f>
        <v>0</v>
      </c>
    </row>
    <row r="74" spans="1:5" ht="18" x14ac:dyDescent="0.25">
      <c r="A74" s="553"/>
      <c r="B74" s="527" t="s">
        <v>235</v>
      </c>
      <c r="C74" s="527"/>
      <c r="D74" s="554">
        <f>D73/5</f>
        <v>0</v>
      </c>
    </row>
    <row r="75" spans="1:5" ht="18.75" thickBot="1" x14ac:dyDescent="0.3">
      <c r="A75" s="555"/>
      <c r="B75" s="556" t="s">
        <v>236</v>
      </c>
      <c r="C75" s="556"/>
      <c r="D75" s="557">
        <f>D73+D74</f>
        <v>0</v>
      </c>
    </row>
    <row r="76" spans="1:5" ht="28.5" customHeight="1" thickBot="1" x14ac:dyDescent="0.3">
      <c r="A76" s="632" t="s">
        <v>306</v>
      </c>
      <c r="B76" s="632"/>
      <c r="C76" s="632"/>
      <c r="D76" s="632"/>
    </row>
    <row r="77" spans="1:5" ht="54" x14ac:dyDescent="0.25">
      <c r="A77" s="558">
        <v>22</v>
      </c>
      <c r="B77" s="559" t="s">
        <v>300</v>
      </c>
      <c r="C77" s="559"/>
      <c r="D77" s="560"/>
      <c r="E77" s="538"/>
    </row>
    <row r="78" spans="1:5" ht="162" x14ac:dyDescent="0.25">
      <c r="A78" s="561">
        <v>23</v>
      </c>
      <c r="B78" s="539" t="s">
        <v>301</v>
      </c>
      <c r="C78" s="539"/>
      <c r="D78" s="562"/>
      <c r="E78" s="538"/>
    </row>
    <row r="79" spans="1:5" ht="53.25" customHeight="1" thickBot="1" x14ac:dyDescent="0.3">
      <c r="A79" s="563">
        <v>24</v>
      </c>
      <c r="B79" s="564" t="s">
        <v>302</v>
      </c>
      <c r="C79" s="564"/>
      <c r="D79" s="565"/>
      <c r="E79" s="538"/>
    </row>
    <row r="80" spans="1:5" ht="18" x14ac:dyDescent="0.25">
      <c r="A80" s="489"/>
      <c r="B80" s="489"/>
      <c r="C80" s="489"/>
      <c r="D80" s="490"/>
    </row>
  </sheetData>
  <mergeCells count="59">
    <mergeCell ref="A70:A72"/>
    <mergeCell ref="A64:A66"/>
    <mergeCell ref="C53:C54"/>
    <mergeCell ref="C50:C51"/>
    <mergeCell ref="C47:C48"/>
    <mergeCell ref="A67:A69"/>
    <mergeCell ref="C59:C60"/>
    <mergeCell ref="C62:C63"/>
    <mergeCell ref="C65:C66"/>
    <mergeCell ref="C68:C69"/>
    <mergeCell ref="C71:C72"/>
    <mergeCell ref="A58:A60"/>
    <mergeCell ref="A61:A63"/>
    <mergeCell ref="A52:A54"/>
    <mergeCell ref="A41:A42"/>
    <mergeCell ref="A43:A45"/>
    <mergeCell ref="A46:A48"/>
    <mergeCell ref="A49:A51"/>
    <mergeCell ref="A28:A30"/>
    <mergeCell ref="A31:A33"/>
    <mergeCell ref="A34:A36"/>
    <mergeCell ref="C56:C57"/>
    <mergeCell ref="C44:C45"/>
    <mergeCell ref="C35:C36"/>
    <mergeCell ref="A37:A38"/>
    <mergeCell ref="A39:A40"/>
    <mergeCell ref="A55:A57"/>
    <mergeCell ref="A9:B9"/>
    <mergeCell ref="C7:D7"/>
    <mergeCell ref="C8:D8"/>
    <mergeCell ref="C9:D9"/>
    <mergeCell ref="A25:A27"/>
    <mergeCell ref="C20:C21"/>
    <mergeCell ref="A10:D10"/>
    <mergeCell ref="A11:D11"/>
    <mergeCell ref="C17:C18"/>
    <mergeCell ref="C14:C15"/>
    <mergeCell ref="A13:A15"/>
    <mergeCell ref="A76:D76"/>
    <mergeCell ref="A1:B1"/>
    <mergeCell ref="A2:B2"/>
    <mergeCell ref="A3:B3"/>
    <mergeCell ref="A4:B4"/>
    <mergeCell ref="A5:B5"/>
    <mergeCell ref="A6:B6"/>
    <mergeCell ref="A7:B7"/>
    <mergeCell ref="A8:B8"/>
    <mergeCell ref="C23:C24"/>
    <mergeCell ref="C26:C27"/>
    <mergeCell ref="C29:C30"/>
    <mergeCell ref="C32:C33"/>
    <mergeCell ref="A16:A18"/>
    <mergeCell ref="A19:A21"/>
    <mergeCell ref="A22:A24"/>
    <mergeCell ref="C2:D2"/>
    <mergeCell ref="C3:D3"/>
    <mergeCell ref="C4:D4"/>
    <mergeCell ref="C5:D5"/>
    <mergeCell ref="C6:D6"/>
  </mergeCells>
  <pageMargins left="0.7" right="0.7" top="0.75" bottom="0.75" header="0.3" footer="0.3"/>
  <pageSetup paperSize="9" scale="4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39997558519241921"/>
  </sheetPr>
  <dimension ref="A1:V27"/>
  <sheetViews>
    <sheetView zoomScale="55" zoomScaleNormal="55" zoomScaleSheetLayoutView="70" zoomScalePageLayoutView="70" workbookViewId="0">
      <selection activeCell="B5" sqref="A5:W16"/>
    </sheetView>
  </sheetViews>
  <sheetFormatPr defaultColWidth="9.140625" defaultRowHeight="15" x14ac:dyDescent="0.25"/>
  <cols>
    <col min="1" max="1" width="5" style="101" customWidth="1"/>
    <col min="2" max="2" width="8.5703125" style="115" customWidth="1"/>
    <col min="3" max="3" width="34.5703125" style="115" customWidth="1"/>
    <col min="4" max="4" width="12.140625" style="115" customWidth="1"/>
    <col min="5" max="5" width="21.28515625" style="115" customWidth="1"/>
    <col min="6" max="6" width="12.5703125" style="115" customWidth="1"/>
    <col min="7" max="7" width="17.7109375" style="115" customWidth="1"/>
    <col min="8" max="8" width="16.42578125" style="115" customWidth="1"/>
    <col min="9" max="9" width="18.42578125" style="115" hidden="1" customWidth="1"/>
    <col min="10" max="10" width="17.85546875" style="115" customWidth="1"/>
    <col min="11" max="11" width="16.42578125" style="115" customWidth="1"/>
    <col min="12" max="12" width="2" style="103" customWidth="1"/>
    <col min="13" max="13" width="17.85546875" style="115" customWidth="1"/>
    <col min="14" max="14" width="16.42578125" style="115" customWidth="1"/>
    <col min="15" max="15" width="18.7109375" style="115" customWidth="1"/>
    <col min="16" max="16" width="16.42578125" style="115" customWidth="1"/>
    <col min="17" max="17" width="2" style="387" customWidth="1"/>
    <col min="18" max="18" width="15.7109375" style="115" customWidth="1"/>
    <col min="19" max="19" width="17.140625" style="101" customWidth="1"/>
    <col min="20" max="20" width="15.7109375" style="101" customWidth="1"/>
    <col min="21" max="21" width="18" style="101" customWidth="1"/>
    <col min="22" max="22" width="15.7109375" style="101" customWidth="1"/>
    <col min="23" max="16384" width="9.140625" style="101"/>
  </cols>
  <sheetData>
    <row r="1" spans="1:22" s="115" customFormat="1" ht="25.5" x14ac:dyDescent="0.25">
      <c r="A1" s="103"/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Q1" s="382"/>
      <c r="R1" s="132"/>
      <c r="V1" s="132" t="s">
        <v>6</v>
      </c>
    </row>
    <row r="2" spans="1:22" s="115" customFormat="1" ht="21" customHeight="1" x14ac:dyDescent="0.25">
      <c r="A2" s="103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383"/>
      <c r="R2" s="100"/>
    </row>
    <row r="3" spans="1:22" s="136" customFormat="1" ht="25.5" customHeight="1" x14ac:dyDescent="0.25">
      <c r="A3" s="106"/>
      <c r="B3" s="654" t="s">
        <v>120</v>
      </c>
      <c r="C3" s="654"/>
      <c r="D3" s="654"/>
      <c r="E3" s="654"/>
      <c r="F3" s="654"/>
      <c r="G3" s="654"/>
      <c r="H3" s="654"/>
      <c r="I3" s="654"/>
      <c r="J3" s="654"/>
      <c r="K3" s="654"/>
      <c r="L3" s="654"/>
      <c r="M3" s="654"/>
      <c r="N3" s="654"/>
      <c r="O3" s="654"/>
      <c r="P3" s="654"/>
      <c r="Q3" s="654"/>
      <c r="R3" s="654"/>
      <c r="S3" s="654"/>
      <c r="T3" s="654"/>
      <c r="U3" s="654"/>
      <c r="V3" s="654"/>
    </row>
    <row r="4" spans="1:22" s="115" customFormat="1" ht="25.5" customHeight="1" x14ac:dyDescent="0.25">
      <c r="A4" s="103"/>
      <c r="B4" s="100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384"/>
      <c r="R4" s="102"/>
    </row>
    <row r="5" spans="1:22" s="115" customFormat="1" ht="18.75" customHeight="1" x14ac:dyDescent="0.35">
      <c r="A5" s="103"/>
      <c r="B5" s="131" t="s">
        <v>146</v>
      </c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30" t="s">
        <v>15</v>
      </c>
      <c r="Q5" s="385"/>
      <c r="R5" s="130"/>
      <c r="V5" s="130" t="s">
        <v>15</v>
      </c>
    </row>
    <row r="6" spans="1:22" s="134" customFormat="1" ht="30" customHeight="1" x14ac:dyDescent="0.25">
      <c r="A6" s="133"/>
      <c r="B6" s="668" t="s">
        <v>9</v>
      </c>
      <c r="C6" s="670" t="s">
        <v>37</v>
      </c>
      <c r="D6" s="670" t="s">
        <v>121</v>
      </c>
      <c r="E6" s="670"/>
      <c r="F6" s="670"/>
      <c r="G6" s="670"/>
      <c r="H6" s="670"/>
      <c r="I6" s="670"/>
      <c r="J6" s="670"/>
      <c r="K6" s="671"/>
      <c r="L6" s="330"/>
      <c r="M6" s="672" t="s">
        <v>157</v>
      </c>
      <c r="N6" s="673"/>
      <c r="O6" s="673"/>
      <c r="P6" s="674"/>
      <c r="Q6" s="330"/>
      <c r="R6" s="661" t="s">
        <v>168</v>
      </c>
      <c r="S6" s="662"/>
      <c r="T6" s="662"/>
      <c r="U6" s="662"/>
      <c r="V6" s="663"/>
    </row>
    <row r="7" spans="1:22" s="134" customFormat="1" ht="18.75" customHeight="1" x14ac:dyDescent="0.25">
      <c r="A7" s="133"/>
      <c r="B7" s="669"/>
      <c r="C7" s="656"/>
      <c r="D7" s="656" t="s">
        <v>122</v>
      </c>
      <c r="E7" s="656" t="s">
        <v>123</v>
      </c>
      <c r="F7" s="659" t="s">
        <v>154</v>
      </c>
      <c r="G7" s="659" t="s">
        <v>149</v>
      </c>
      <c r="H7" s="656" t="s">
        <v>4</v>
      </c>
      <c r="I7" s="659" t="s">
        <v>147</v>
      </c>
      <c r="J7" s="657" t="s">
        <v>124</v>
      </c>
      <c r="K7" s="658" t="s">
        <v>125</v>
      </c>
      <c r="L7" s="331"/>
      <c r="M7" s="655" t="s">
        <v>124</v>
      </c>
      <c r="N7" s="656" t="s">
        <v>126</v>
      </c>
      <c r="O7" s="657" t="s">
        <v>127</v>
      </c>
      <c r="P7" s="658"/>
      <c r="Q7" s="331"/>
      <c r="R7" s="664" t="s">
        <v>165</v>
      </c>
      <c r="S7" s="655" t="s">
        <v>124</v>
      </c>
      <c r="T7" s="656" t="s">
        <v>126</v>
      </c>
      <c r="U7" s="657" t="s">
        <v>127</v>
      </c>
      <c r="V7" s="658"/>
    </row>
    <row r="8" spans="1:22" s="134" customFormat="1" ht="26.25" customHeight="1" x14ac:dyDescent="0.25">
      <c r="A8" s="133"/>
      <c r="B8" s="669"/>
      <c r="C8" s="656"/>
      <c r="D8" s="656"/>
      <c r="E8" s="656"/>
      <c r="F8" s="660"/>
      <c r="G8" s="660"/>
      <c r="H8" s="656"/>
      <c r="I8" s="660"/>
      <c r="J8" s="657"/>
      <c r="K8" s="658"/>
      <c r="L8" s="331"/>
      <c r="M8" s="655"/>
      <c r="N8" s="656"/>
      <c r="O8" s="107" t="s">
        <v>128</v>
      </c>
      <c r="P8" s="324" t="s">
        <v>35</v>
      </c>
      <c r="Q8" s="331"/>
      <c r="R8" s="665"/>
      <c r="S8" s="655"/>
      <c r="T8" s="656"/>
      <c r="U8" s="107" t="s">
        <v>128</v>
      </c>
      <c r="V8" s="346" t="s">
        <v>35</v>
      </c>
    </row>
    <row r="9" spans="1:22" s="133" customFormat="1" ht="33" customHeight="1" x14ac:dyDescent="0.25">
      <c r="B9" s="473">
        <v>1</v>
      </c>
      <c r="C9" s="284" t="str">
        <f>Свод!AA5</f>
        <v>ООО «САОТРОН»</v>
      </c>
      <c r="D9" s="285" t="s">
        <v>1</v>
      </c>
      <c r="E9" s="286" t="s">
        <v>2</v>
      </c>
      <c r="F9" s="286">
        <v>7</v>
      </c>
      <c r="G9" s="286">
        <v>5</v>
      </c>
      <c r="H9" s="287" t="s">
        <v>148</v>
      </c>
      <c r="I9" s="474" t="s">
        <v>163</v>
      </c>
      <c r="J9" s="378">
        <f>Свод!F8+Свод!F10+Свод!F18+Свод!F19+Свод!F20</f>
        <v>1484832.87124</v>
      </c>
      <c r="K9" s="334">
        <f t="shared" ref="K9:K14" si="0">J9/$J$15</f>
        <v>0.40976349154012581</v>
      </c>
      <c r="L9" s="332"/>
      <c r="M9" s="288">
        <v>0</v>
      </c>
      <c r="N9" s="289">
        <f t="shared" ref="N9:N14" si="1">M9/$M$15</f>
        <v>0</v>
      </c>
      <c r="O9" s="378">
        <f>M9-J9</f>
        <v>-1484832.87124</v>
      </c>
      <c r="P9" s="290">
        <v>0</v>
      </c>
      <c r="Q9" s="386"/>
      <c r="R9" s="475" t="s">
        <v>177</v>
      </c>
      <c r="S9" s="476">
        <v>0</v>
      </c>
      <c r="T9" s="289">
        <v>0</v>
      </c>
      <c r="U9" s="378">
        <v>-1459246.6574400002</v>
      </c>
      <c r="V9" s="290">
        <f>(S9-J9)/J9</f>
        <v>-1</v>
      </c>
    </row>
    <row r="10" spans="1:22" s="134" customFormat="1" ht="33" customHeight="1" x14ac:dyDescent="0.25">
      <c r="A10" s="133"/>
      <c r="B10" s="406">
        <v>2</v>
      </c>
      <c r="C10" s="418" t="str">
        <f>Свод!L5</f>
        <v>АО «СофтЛайн Трейд»</v>
      </c>
      <c r="D10" s="419" t="s">
        <v>1</v>
      </c>
      <c r="E10" s="420" t="s">
        <v>1</v>
      </c>
      <c r="F10" s="420">
        <v>10</v>
      </c>
      <c r="G10" s="420">
        <v>3</v>
      </c>
      <c r="H10" s="410" t="s">
        <v>148</v>
      </c>
      <c r="I10" s="421">
        <f>Свод!L31</f>
        <v>3756174</v>
      </c>
      <c r="J10" s="411">
        <f>Свод!F9+Свод!F12+Свод!F17</f>
        <v>2076146</v>
      </c>
      <c r="K10" s="412">
        <f t="shared" si="0"/>
        <v>0.57294585160726752</v>
      </c>
      <c r="L10" s="332"/>
      <c r="M10" s="417">
        <f>Свод!L31</f>
        <v>3756174</v>
      </c>
      <c r="N10" s="414">
        <f t="shared" si="1"/>
        <v>1</v>
      </c>
      <c r="O10" s="411">
        <f>M10-J10</f>
        <v>1680028</v>
      </c>
      <c r="P10" s="415">
        <f>(M10-J10)/J10</f>
        <v>0.80920513297234398</v>
      </c>
      <c r="Q10" s="386"/>
      <c r="R10" s="416" t="s">
        <v>178</v>
      </c>
      <c r="S10" s="417" t="e">
        <f>Свод!J9+Свод!J10+Свод!J12+Свод!J17+Свод!J18+Свод!J19</f>
        <v>#VALUE!</v>
      </c>
      <c r="T10" s="414">
        <v>1</v>
      </c>
      <c r="U10" s="411">
        <v>3032274</v>
      </c>
      <c r="V10" s="415" t="e">
        <f>(S10-J10)/J10</f>
        <v>#VALUE!</v>
      </c>
    </row>
    <row r="11" spans="1:22" s="134" customFormat="1" ht="30.75" customHeight="1" x14ac:dyDescent="0.25">
      <c r="A11" s="133"/>
      <c r="B11" s="406">
        <v>3</v>
      </c>
      <c r="C11" s="407" t="str">
        <f>Свод!P5</f>
        <v>ООО «АСКОМ»</v>
      </c>
      <c r="D11" s="408" t="s">
        <v>1</v>
      </c>
      <c r="E11" s="409" t="s">
        <v>1</v>
      </c>
      <c r="F11" s="409">
        <v>10</v>
      </c>
      <c r="G11" s="409">
        <v>2</v>
      </c>
      <c r="H11" s="410" t="s">
        <v>148</v>
      </c>
      <c r="I11" s="421">
        <f>Свод!P31</f>
        <v>4432238.09</v>
      </c>
      <c r="J11" s="411">
        <f>Свод!F25+Свод!F13</f>
        <v>62655.009999999995</v>
      </c>
      <c r="K11" s="412">
        <f t="shared" si="0"/>
        <v>1.729065685260664E-2</v>
      </c>
      <c r="L11" s="332"/>
      <c r="M11" s="413">
        <v>0</v>
      </c>
      <c r="N11" s="414">
        <f t="shared" si="1"/>
        <v>0</v>
      </c>
      <c r="O11" s="411">
        <f>M11-J11</f>
        <v>-62655.009999999995</v>
      </c>
      <c r="P11" s="415">
        <v>0</v>
      </c>
      <c r="Q11" s="386"/>
      <c r="R11" s="416" t="s">
        <v>166</v>
      </c>
      <c r="S11" s="417">
        <f>Свод!J8+Свод!J13+Свод!J20+Свод!J25</f>
        <v>587856.30559999996</v>
      </c>
      <c r="T11" s="414">
        <v>0</v>
      </c>
      <c r="U11" s="411">
        <v>-133690.09</v>
      </c>
      <c r="V11" s="415">
        <f>(S11-J11)/J11</f>
        <v>8.3824309596311615</v>
      </c>
    </row>
    <row r="12" spans="1:22" s="134" customFormat="1" ht="30.75" customHeight="1" x14ac:dyDescent="0.25">
      <c r="A12" s="133"/>
      <c r="B12" s="104">
        <v>4</v>
      </c>
      <c r="C12" s="284" t="str">
        <f>Свод!AG5</f>
        <v>ООО «Компания ИНТЕГРО»</v>
      </c>
      <c r="D12" s="285" t="s">
        <v>1</v>
      </c>
      <c r="E12" s="286" t="s">
        <v>2</v>
      </c>
      <c r="F12" s="286">
        <v>7</v>
      </c>
      <c r="G12" s="286" t="s">
        <v>2</v>
      </c>
      <c r="H12" s="287" t="s">
        <v>148</v>
      </c>
      <c r="I12" s="377">
        <f>Свод!AG31</f>
        <v>2853554</v>
      </c>
      <c r="J12" s="285">
        <v>0</v>
      </c>
      <c r="K12" s="334">
        <f t="shared" si="0"/>
        <v>0</v>
      </c>
      <c r="L12" s="332"/>
      <c r="M12" s="288">
        <v>0</v>
      </c>
      <c r="N12" s="289">
        <f t="shared" si="1"/>
        <v>0</v>
      </c>
      <c r="O12" s="285">
        <f>M12-J12</f>
        <v>0</v>
      </c>
      <c r="P12" s="290">
        <v>0</v>
      </c>
      <c r="Q12" s="386"/>
      <c r="R12" s="381" t="s">
        <v>2</v>
      </c>
      <c r="S12" s="288">
        <v>0</v>
      </c>
      <c r="T12" s="289">
        <v>0</v>
      </c>
      <c r="U12" s="378">
        <v>0</v>
      </c>
      <c r="V12" s="290">
        <v>0</v>
      </c>
    </row>
    <row r="13" spans="1:22" s="134" customFormat="1" ht="30.75" customHeight="1" x14ac:dyDescent="0.25">
      <c r="A13" s="133"/>
      <c r="B13" s="104">
        <v>5</v>
      </c>
      <c r="C13" s="135" t="str">
        <f>Свод!T5</f>
        <v>ООО «Вебзавод»</v>
      </c>
      <c r="D13" s="105" t="s">
        <v>1</v>
      </c>
      <c r="E13" s="112" t="s">
        <v>1</v>
      </c>
      <c r="F13" s="112">
        <v>10</v>
      </c>
      <c r="G13" s="112" t="s">
        <v>2</v>
      </c>
      <c r="H13" s="108" t="s">
        <v>129</v>
      </c>
      <c r="I13" s="376">
        <f>Свод!T31</f>
        <v>4382875</v>
      </c>
      <c r="J13" s="105">
        <v>0</v>
      </c>
      <c r="K13" s="335">
        <f t="shared" si="0"/>
        <v>0</v>
      </c>
      <c r="L13" s="332"/>
      <c r="M13" s="109">
        <v>0</v>
      </c>
      <c r="N13" s="110">
        <f t="shared" si="1"/>
        <v>0</v>
      </c>
      <c r="O13" s="105">
        <f t="shared" ref="O13" si="2">M13-J13</f>
        <v>0</v>
      </c>
      <c r="P13" s="111">
        <v>0</v>
      </c>
      <c r="Q13" s="386"/>
      <c r="R13" s="381" t="s">
        <v>2</v>
      </c>
      <c r="S13" s="109">
        <v>0</v>
      </c>
      <c r="T13" s="110">
        <v>0</v>
      </c>
      <c r="U13" s="105">
        <v>0</v>
      </c>
      <c r="V13" s="290">
        <v>0</v>
      </c>
    </row>
    <row r="14" spans="1:22" s="134" customFormat="1" ht="41.25" customHeight="1" x14ac:dyDescent="0.25">
      <c r="A14" s="133"/>
      <c r="B14" s="104">
        <v>6</v>
      </c>
      <c r="C14" s="329" t="str">
        <f>Свод!AK5</f>
        <v>ООО «Лаборатория внедрений Софт Мерит»</v>
      </c>
      <c r="D14" s="105" t="s">
        <v>1</v>
      </c>
      <c r="E14" s="112" t="s">
        <v>2</v>
      </c>
      <c r="F14" s="112">
        <v>7</v>
      </c>
      <c r="G14" s="112" t="s">
        <v>2</v>
      </c>
      <c r="H14" s="108" t="s">
        <v>129</v>
      </c>
      <c r="I14" s="281" t="s">
        <v>164</v>
      </c>
      <c r="J14" s="105">
        <v>0</v>
      </c>
      <c r="K14" s="335">
        <f t="shared" si="0"/>
        <v>0</v>
      </c>
      <c r="L14" s="332"/>
      <c r="M14" s="109">
        <v>0</v>
      </c>
      <c r="N14" s="110">
        <f t="shared" si="1"/>
        <v>0</v>
      </c>
      <c r="O14" s="105">
        <f t="shared" ref="O14" si="3">M14-J14</f>
        <v>0</v>
      </c>
      <c r="P14" s="111">
        <v>0</v>
      </c>
      <c r="Q14" s="386"/>
      <c r="R14" s="381" t="s">
        <v>2</v>
      </c>
      <c r="S14" s="109">
        <v>0</v>
      </c>
      <c r="T14" s="110">
        <v>0</v>
      </c>
      <c r="U14" s="105">
        <v>0</v>
      </c>
      <c r="V14" s="290">
        <v>0</v>
      </c>
    </row>
    <row r="15" spans="1:22" s="134" customFormat="1" ht="30.75" customHeight="1" x14ac:dyDescent="0.25">
      <c r="A15" s="133"/>
      <c r="B15" s="666" t="s">
        <v>8</v>
      </c>
      <c r="C15" s="667"/>
      <c r="D15" s="667"/>
      <c r="E15" s="667"/>
      <c r="F15" s="280"/>
      <c r="G15" s="245">
        <f>SUM(G9:G14)</f>
        <v>10</v>
      </c>
      <c r="H15" s="280"/>
      <c r="I15" s="245"/>
      <c r="J15" s="379">
        <f>SUM(J9:J14)</f>
        <v>3623633.88124</v>
      </c>
      <c r="K15" s="336"/>
      <c r="L15" s="333"/>
      <c r="M15" s="380">
        <f>SUM(M9:M14)</f>
        <v>3756174</v>
      </c>
      <c r="N15" s="113"/>
      <c r="O15" s="379">
        <f>M15-J15</f>
        <v>132540.11875999998</v>
      </c>
      <c r="P15" s="114">
        <f>O15/J15</f>
        <v>3.6576575643079326E-2</v>
      </c>
      <c r="Q15" s="386"/>
      <c r="R15" s="388" t="s">
        <v>167</v>
      </c>
      <c r="S15" s="380" t="e">
        <f>SUM(S9:S14)</f>
        <v>#VALUE!</v>
      </c>
      <c r="T15" s="113"/>
      <c r="U15" s="245" t="e">
        <f>J15-S15</f>
        <v>#VALUE!</v>
      </c>
      <c r="V15" s="114" t="e">
        <f>U15/J15</f>
        <v>#VALUE!</v>
      </c>
    </row>
    <row r="18" spans="2:7" x14ac:dyDescent="0.25">
      <c r="B18" s="115" t="s">
        <v>153</v>
      </c>
    </row>
    <row r="19" spans="2:7" x14ac:dyDescent="0.25">
      <c r="B19" s="115" t="s">
        <v>162</v>
      </c>
    </row>
    <row r="27" spans="2:7" x14ac:dyDescent="0.25">
      <c r="G27" s="115" t="s">
        <v>41</v>
      </c>
    </row>
  </sheetData>
  <mergeCells count="22">
    <mergeCell ref="B15:E15"/>
    <mergeCell ref="N7:N8"/>
    <mergeCell ref="O7:P7"/>
    <mergeCell ref="B6:B8"/>
    <mergeCell ref="C6:C8"/>
    <mergeCell ref="D6:K6"/>
    <mergeCell ref="M6:P6"/>
    <mergeCell ref="D7:D8"/>
    <mergeCell ref="E7:E8"/>
    <mergeCell ref="H7:H8"/>
    <mergeCell ref="J7:J8"/>
    <mergeCell ref="K7:K8"/>
    <mergeCell ref="M7:M8"/>
    <mergeCell ref="I7:I8"/>
    <mergeCell ref="F7:F8"/>
    <mergeCell ref="B3:V3"/>
    <mergeCell ref="S7:S8"/>
    <mergeCell ref="T7:T8"/>
    <mergeCell ref="U7:V7"/>
    <mergeCell ref="G7:G8"/>
    <mergeCell ref="R6:V6"/>
    <mergeCell ref="R7:R8"/>
  </mergeCells>
  <phoneticPr fontId="34" type="noConversion"/>
  <pageMargins left="0.23622047244094491" right="0.23622047244094491" top="0.39370078740157483" bottom="0.39370078740157483" header="0.31496062992125984" footer="0.31496062992125984"/>
  <pageSetup paperSize="9" scale="40" fitToHeight="0" orientation="landscape" r:id="rId1"/>
  <headerFoot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Z55"/>
  <sheetViews>
    <sheetView view="pageBreakPreview" topLeftCell="J1" zoomScale="40" zoomScaleNormal="70" zoomScaleSheetLayoutView="40" workbookViewId="0">
      <pane ySplit="7" topLeftCell="A10" activePane="bottomLeft" state="frozen"/>
      <selection activeCell="B5" sqref="A5:V16"/>
      <selection pane="bottomLeft" activeCell="B5" sqref="A5:W16"/>
    </sheetView>
  </sheetViews>
  <sheetFormatPr defaultColWidth="9.140625" defaultRowHeight="15" outlineLevelRow="1" outlineLevelCol="1" x14ac:dyDescent="0.25"/>
  <cols>
    <col min="1" max="1" width="8.140625" style="42" customWidth="1"/>
    <col min="2" max="2" width="47.5703125" style="75" customWidth="1"/>
    <col min="3" max="3" width="14.28515625" style="42" customWidth="1"/>
    <col min="4" max="4" width="13.42578125" style="42" hidden="1" customWidth="1"/>
    <col min="5" max="5" width="17.85546875" style="42" customWidth="1" outlineLevel="1"/>
    <col min="6" max="6" width="19.7109375" style="42" customWidth="1" outlineLevel="1"/>
    <col min="7" max="7" width="30.5703125" style="42" customWidth="1" outlineLevel="1"/>
    <col min="8" max="8" width="33.28515625" style="42" customWidth="1" outlineLevel="1" collapsed="1"/>
    <col min="9" max="11" width="33.28515625" style="42" customWidth="1" outlineLevel="1"/>
    <col min="12" max="12" width="42.7109375" style="42" customWidth="1"/>
    <col min="13" max="15" width="20.7109375" style="42" customWidth="1"/>
    <col min="16" max="16" width="35.140625" style="60" customWidth="1"/>
    <col min="17" max="18" width="21" style="60" customWidth="1"/>
    <col min="19" max="19" width="30.5703125" style="60" customWidth="1"/>
    <col min="20" max="20" width="23" style="42" customWidth="1"/>
    <col min="21" max="23" width="20.7109375" style="42" customWidth="1"/>
    <col min="24" max="24" width="8" style="42" customWidth="1"/>
    <col min="25" max="25" width="39.7109375" style="42" customWidth="1"/>
    <col min="26" max="26" width="11.28515625" style="42" customWidth="1"/>
    <col min="27" max="27" width="21.5703125" style="42" customWidth="1"/>
    <col min="28" max="32" width="20.7109375" style="42" customWidth="1"/>
    <col min="33" max="33" width="22.28515625" style="42" customWidth="1"/>
    <col min="34" max="36" width="20.7109375" style="42" customWidth="1"/>
    <col min="37" max="37" width="62.85546875" style="42" customWidth="1"/>
    <col min="38" max="42" width="20.7109375" style="42" customWidth="1"/>
    <col min="43" max="43" width="7.42578125" style="42" customWidth="1"/>
    <col min="44" max="44" width="7.5703125" style="42" customWidth="1"/>
    <col min="45" max="45" width="48.140625" style="42" customWidth="1"/>
    <col min="46" max="46" width="12" style="42" customWidth="1"/>
    <col min="47" max="53" width="23.42578125" style="42" hidden="1" customWidth="1" outlineLevel="1"/>
    <col min="54" max="54" width="26.28515625" style="42" customWidth="1" collapsed="1"/>
    <col min="55" max="57" width="12.85546875" style="42" customWidth="1"/>
    <col min="58" max="58" width="25.5703125" style="42" customWidth="1"/>
    <col min="59" max="61" width="12.85546875" style="42" customWidth="1"/>
    <col min="62" max="62" width="25.5703125" style="42" customWidth="1"/>
    <col min="63" max="65" width="12.85546875" style="42" customWidth="1"/>
    <col min="66" max="66" width="25.28515625" style="42" customWidth="1"/>
    <col min="67" max="71" width="12.85546875" style="42" customWidth="1"/>
    <col min="72" max="72" width="25.5703125" style="42" customWidth="1"/>
    <col min="73" max="75" width="12.85546875" style="42" customWidth="1"/>
    <col min="76" max="76" width="26.140625" style="42" customWidth="1"/>
    <col min="77" max="79" width="12.85546875" style="42" customWidth="1"/>
    <col min="80" max="80" width="18.7109375" style="42" customWidth="1"/>
    <col min="81" max="81" width="12.85546875" style="42" customWidth="1"/>
    <col min="82" max="82" width="4.85546875" style="42" customWidth="1"/>
    <col min="83" max="83" width="13.42578125" style="42" customWidth="1"/>
    <col min="84" max="84" width="49.28515625" style="42" customWidth="1"/>
    <col min="85" max="113" width="20.7109375" style="42" customWidth="1"/>
    <col min="114" max="114" width="4.140625" style="60" customWidth="1"/>
    <col min="115" max="115" width="44.42578125" style="42" customWidth="1" outlineLevel="1"/>
    <col min="116" max="116" width="14.85546875" style="42" customWidth="1" outlineLevel="1"/>
    <col min="117" max="118" width="21.42578125" style="42" customWidth="1" outlineLevel="1"/>
    <col min="119" max="119" width="14.85546875" style="42" customWidth="1" outlineLevel="1"/>
    <col min="120" max="120" width="18.42578125" style="42" customWidth="1" outlineLevel="1"/>
    <col min="121" max="121" width="9.140625" style="42" customWidth="1" outlineLevel="1"/>
    <col min="122" max="122" width="18.7109375" style="42" customWidth="1" outlineLevel="1"/>
    <col min="123" max="123" width="14.85546875" style="42" customWidth="1" outlineLevel="1"/>
    <col min="124" max="126" width="21.42578125" style="42" customWidth="1" outlineLevel="1"/>
    <col min="127" max="127" width="18.7109375" style="42" customWidth="1" outlineLevel="1"/>
    <col min="128" max="128" width="14.85546875" style="42" customWidth="1" outlineLevel="1"/>
    <col min="129" max="130" width="21.28515625" style="42" customWidth="1" outlineLevel="1"/>
    <col min="131" max="131" width="21.140625" style="42" customWidth="1" outlineLevel="1"/>
    <col min="132" max="132" width="18.7109375" style="42" customWidth="1" outlineLevel="1"/>
    <col min="133" max="133" width="14.85546875" style="42" customWidth="1" outlineLevel="1"/>
    <col min="134" max="135" width="21.28515625" style="42" customWidth="1" outlineLevel="1"/>
    <col min="136" max="136" width="21.5703125" style="42" customWidth="1" outlineLevel="1"/>
    <col min="137" max="137" width="18.7109375" style="42" customWidth="1" outlineLevel="1"/>
    <col min="138" max="138" width="14.85546875" style="42" customWidth="1" outlineLevel="1"/>
    <col min="139" max="140" width="21.28515625" style="42" customWidth="1" outlineLevel="1"/>
    <col min="141" max="141" width="21.42578125" style="42" customWidth="1" outlineLevel="1"/>
    <col min="142" max="142" width="27.42578125" style="42" customWidth="1" outlineLevel="1"/>
    <col min="143" max="143" width="14.85546875" style="42" customWidth="1" outlineLevel="1"/>
    <col min="144" max="147" width="21.28515625" style="42" customWidth="1" outlineLevel="1"/>
    <col min="148" max="148" width="21.85546875" style="42" customWidth="1" outlineLevel="1"/>
    <col min="149" max="16384" width="9.140625" style="42"/>
  </cols>
  <sheetData>
    <row r="1" spans="1:156" x14ac:dyDescent="0.25">
      <c r="DK1" s="177"/>
    </row>
    <row r="2" spans="1:156" s="38" customFormat="1" ht="33" x14ac:dyDescent="0.25"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57"/>
      <c r="Q2" s="57"/>
      <c r="R2" s="57"/>
      <c r="S2" s="57"/>
      <c r="T2" s="39"/>
      <c r="U2" s="39"/>
      <c r="V2" s="39"/>
      <c r="W2" s="180" t="s">
        <v>5</v>
      </c>
      <c r="X2" s="39"/>
      <c r="Y2" s="39"/>
      <c r="Z2" s="39"/>
      <c r="AA2" s="39"/>
      <c r="AB2" s="39"/>
      <c r="AC2" s="39"/>
      <c r="AD2" s="39"/>
      <c r="AE2" s="39"/>
      <c r="AG2" s="39"/>
      <c r="AH2" s="39"/>
      <c r="AI2" s="39"/>
      <c r="AJ2" s="39"/>
      <c r="AK2" s="39"/>
      <c r="AL2" s="39"/>
      <c r="AM2" s="39"/>
      <c r="AN2" s="39"/>
      <c r="AO2" s="39"/>
      <c r="AP2" s="180" t="s">
        <v>132</v>
      </c>
      <c r="AQ2" s="180"/>
      <c r="AR2" s="180"/>
      <c r="AS2" s="180"/>
      <c r="AT2" s="180"/>
      <c r="AU2" s="180"/>
      <c r="AV2" s="180"/>
      <c r="AW2" s="180"/>
      <c r="AX2" s="180"/>
      <c r="AY2" s="180"/>
      <c r="AZ2" s="180"/>
      <c r="BA2" s="180"/>
      <c r="BB2" s="180"/>
      <c r="BC2" s="180"/>
      <c r="BD2" s="180"/>
      <c r="BE2" s="180"/>
      <c r="BF2" s="180"/>
      <c r="BG2" s="180"/>
      <c r="BH2" s="180"/>
      <c r="BI2" s="180"/>
      <c r="BJ2" s="180"/>
      <c r="BK2" s="180"/>
      <c r="BL2" s="180"/>
      <c r="BM2" s="180"/>
      <c r="BN2" s="180"/>
      <c r="BO2" s="180"/>
      <c r="BP2" s="180"/>
      <c r="BQ2" s="180"/>
      <c r="BR2" s="180"/>
      <c r="BS2" s="180"/>
      <c r="BT2" s="180"/>
      <c r="BU2" s="180"/>
      <c r="BV2" s="180"/>
      <c r="BW2" s="180"/>
      <c r="BX2" s="180"/>
      <c r="BY2" s="180"/>
      <c r="BZ2" s="180"/>
      <c r="CA2" s="180"/>
      <c r="CB2" s="180"/>
      <c r="CC2" s="180"/>
      <c r="CD2" s="180"/>
      <c r="CE2" s="180"/>
      <c r="CF2" s="180"/>
      <c r="CG2" s="180"/>
      <c r="CH2" s="180"/>
      <c r="CI2" s="180"/>
      <c r="CJ2" s="180"/>
      <c r="CK2" s="180"/>
      <c r="CL2" s="180"/>
      <c r="CM2" s="180"/>
      <c r="CN2" s="180"/>
      <c r="CO2" s="180"/>
      <c r="CP2" s="180"/>
      <c r="CQ2" s="180"/>
      <c r="CR2" s="180"/>
      <c r="CS2" s="180"/>
      <c r="CT2" s="180"/>
      <c r="CU2" s="180"/>
      <c r="CV2" s="180"/>
      <c r="CW2" s="180"/>
      <c r="CX2" s="180"/>
      <c r="CY2" s="180"/>
      <c r="CZ2" s="180"/>
      <c r="DA2" s="180"/>
      <c r="DB2" s="180"/>
      <c r="DC2" s="180"/>
      <c r="DD2" s="180"/>
      <c r="DE2" s="180"/>
      <c r="DF2" s="180"/>
      <c r="DG2" s="180"/>
      <c r="DH2" s="180"/>
      <c r="DI2" s="180"/>
      <c r="DJ2" s="41"/>
      <c r="DK2" s="178"/>
      <c r="DP2" s="40"/>
      <c r="EJ2" s="38" t="s">
        <v>41</v>
      </c>
    </row>
    <row r="3" spans="1:156" s="38" customFormat="1" ht="35.25" customHeight="1" x14ac:dyDescent="0.25">
      <c r="A3" s="872" t="s">
        <v>7</v>
      </c>
      <c r="B3" s="872"/>
      <c r="C3" s="872"/>
      <c r="D3" s="872"/>
      <c r="E3" s="872"/>
      <c r="F3" s="872"/>
      <c r="G3" s="872"/>
      <c r="H3" s="872"/>
      <c r="I3" s="872"/>
      <c r="J3" s="872"/>
      <c r="K3" s="872"/>
      <c r="L3" s="872"/>
      <c r="M3" s="872"/>
      <c r="N3" s="872"/>
      <c r="O3" s="872"/>
      <c r="P3" s="872"/>
      <c r="Q3" s="872"/>
      <c r="R3" s="872"/>
      <c r="S3" s="872"/>
      <c r="T3" s="872"/>
      <c r="U3" s="872"/>
      <c r="V3" s="872"/>
      <c r="W3" s="872"/>
      <c r="X3" s="872" t="s">
        <v>7</v>
      </c>
      <c r="Y3" s="872"/>
      <c r="Z3" s="872"/>
      <c r="AA3" s="872"/>
      <c r="AB3" s="872"/>
      <c r="AC3" s="872"/>
      <c r="AD3" s="872"/>
      <c r="AE3" s="872"/>
      <c r="AF3" s="872"/>
      <c r="AG3" s="872"/>
      <c r="AH3" s="872"/>
      <c r="AI3" s="872"/>
      <c r="AJ3" s="872"/>
      <c r="AK3" s="872"/>
      <c r="AL3" s="872"/>
      <c r="AM3" s="872"/>
      <c r="AN3" s="872"/>
      <c r="AO3" s="872"/>
      <c r="AP3" s="872"/>
      <c r="AQ3" s="422"/>
      <c r="AR3" s="345"/>
      <c r="AS3" s="422"/>
      <c r="AT3" s="422"/>
      <c r="AU3" s="422"/>
      <c r="AV3" s="422"/>
      <c r="AW3" s="422"/>
      <c r="AX3" s="422"/>
      <c r="AY3" s="422"/>
      <c r="AZ3" s="422"/>
      <c r="BA3" s="422"/>
      <c r="BB3" s="422"/>
      <c r="BC3" s="422"/>
      <c r="BD3" s="422"/>
      <c r="BE3" s="422"/>
      <c r="BF3" s="422"/>
      <c r="BG3" s="422"/>
      <c r="BH3" s="422"/>
      <c r="BI3" s="422"/>
      <c r="BJ3" s="422"/>
      <c r="BK3" s="422"/>
      <c r="BL3" s="422"/>
      <c r="BM3" s="422"/>
      <c r="BN3" s="422"/>
      <c r="BO3" s="422"/>
      <c r="BP3" s="422"/>
      <c r="BQ3" s="422"/>
      <c r="BR3" s="422"/>
      <c r="BS3" s="422"/>
      <c r="BT3" s="422"/>
      <c r="BU3" s="422"/>
      <c r="BV3" s="422"/>
      <c r="BW3" s="422"/>
      <c r="BX3" s="422"/>
      <c r="BY3" s="422"/>
      <c r="BZ3" s="422"/>
      <c r="CA3" s="422"/>
      <c r="CB3" s="422"/>
      <c r="CC3" s="422"/>
      <c r="CD3" s="422"/>
      <c r="CE3" s="345"/>
      <c r="CF3" s="345"/>
      <c r="CG3" s="345"/>
      <c r="CH3" s="345"/>
      <c r="CI3" s="345"/>
      <c r="CJ3" s="345"/>
      <c r="CK3" s="345"/>
      <c r="CL3" s="345"/>
      <c r="CM3" s="345"/>
      <c r="CN3" s="345"/>
      <c r="CO3" s="345"/>
      <c r="CP3" s="345"/>
      <c r="CQ3" s="345"/>
      <c r="CR3" s="345"/>
      <c r="CS3" s="345"/>
      <c r="CT3" s="345"/>
      <c r="CU3" s="345"/>
      <c r="CV3" s="345"/>
      <c r="CW3" s="345"/>
      <c r="CX3" s="345"/>
      <c r="CY3" s="345"/>
      <c r="CZ3" s="345"/>
      <c r="DA3" s="345"/>
      <c r="DB3" s="345"/>
      <c r="DC3" s="345"/>
      <c r="DD3" s="345"/>
      <c r="DE3" s="345" t="s">
        <v>41</v>
      </c>
      <c r="DF3" s="345"/>
      <c r="DG3" s="345"/>
      <c r="DH3" s="345"/>
      <c r="DI3" s="345"/>
      <c r="DJ3" s="170"/>
      <c r="DK3" s="856" t="s">
        <v>133</v>
      </c>
      <c r="DL3" s="857"/>
      <c r="DM3" s="857"/>
      <c r="DN3" s="857"/>
      <c r="DO3" s="857"/>
      <c r="DP3" s="857"/>
      <c r="DQ3" s="857"/>
      <c r="DR3" s="857"/>
      <c r="DS3" s="857"/>
      <c r="DT3" s="857"/>
      <c r="DU3" s="857"/>
      <c r="DV3" s="857"/>
      <c r="DW3" s="857"/>
      <c r="DX3" s="857"/>
      <c r="DY3" s="857"/>
      <c r="DZ3" s="857"/>
      <c r="EA3" s="857"/>
      <c r="EB3" s="857"/>
      <c r="EC3" s="857"/>
      <c r="ED3" s="857"/>
      <c r="EE3" s="857"/>
      <c r="EF3" s="857"/>
      <c r="EG3" s="857"/>
      <c r="EH3" s="857"/>
      <c r="EI3" s="857"/>
      <c r="EJ3" s="857"/>
      <c r="EK3" s="857"/>
      <c r="EL3" s="857"/>
      <c r="EM3" s="857"/>
      <c r="EN3" s="857"/>
      <c r="EO3" s="857"/>
      <c r="EP3" s="857"/>
      <c r="EQ3" s="857"/>
      <c r="ER3" s="857"/>
    </row>
    <row r="4" spans="1:156" s="38" customFormat="1" ht="38.25" customHeight="1" x14ac:dyDescent="0.45">
      <c r="A4" s="179" t="s">
        <v>146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181" t="s">
        <v>15</v>
      </c>
      <c r="X4" s="41"/>
      <c r="Y4" s="41"/>
      <c r="Z4" s="41"/>
      <c r="AA4" s="41"/>
      <c r="AB4" s="41"/>
      <c r="AC4" s="41"/>
      <c r="AD4" s="41"/>
      <c r="AE4" s="41"/>
      <c r="AG4" s="41"/>
      <c r="AH4" s="41"/>
      <c r="AI4" s="41"/>
      <c r="AJ4" s="41"/>
      <c r="AK4" s="41"/>
      <c r="AL4" s="41"/>
      <c r="AM4" s="41"/>
      <c r="AN4" s="41"/>
      <c r="AO4" s="41"/>
      <c r="AP4" s="181" t="s">
        <v>15</v>
      </c>
      <c r="AQ4" s="181"/>
      <c r="AR4" s="446">
        <v>44552</v>
      </c>
      <c r="AS4" s="181"/>
      <c r="AT4" s="181"/>
      <c r="AU4" s="181"/>
      <c r="AV4" s="181"/>
      <c r="AW4" s="181"/>
      <c r="AX4" s="181"/>
      <c r="AY4" s="181"/>
      <c r="AZ4" s="181"/>
      <c r="BA4" s="181"/>
      <c r="BB4" s="181"/>
      <c r="BC4" s="181"/>
      <c r="BD4" s="181"/>
      <c r="BE4" s="181"/>
      <c r="BF4" s="181"/>
      <c r="BG4" s="181"/>
      <c r="BH4" s="181"/>
      <c r="BI4" s="181"/>
      <c r="BJ4" s="181"/>
      <c r="BK4" s="181"/>
      <c r="BL4" s="181"/>
      <c r="BM4" s="181"/>
      <c r="BN4" s="181"/>
      <c r="BO4" s="181"/>
      <c r="BP4" s="181"/>
      <c r="BQ4" s="181"/>
      <c r="BR4" s="181"/>
      <c r="BS4" s="181"/>
      <c r="BT4" s="181"/>
      <c r="BU4" s="181"/>
      <c r="BV4" s="181"/>
      <c r="BW4" s="181"/>
      <c r="BX4" s="181"/>
      <c r="BY4" s="181"/>
      <c r="BZ4" s="181"/>
      <c r="CA4" s="181"/>
      <c r="CB4" s="181"/>
      <c r="CC4" s="181"/>
      <c r="CD4" s="181"/>
      <c r="CE4" s="436" t="s">
        <v>160</v>
      </c>
      <c r="CF4" s="181"/>
      <c r="CG4" s="181"/>
      <c r="CH4" s="181"/>
      <c r="CI4" s="181"/>
      <c r="CJ4" s="181"/>
      <c r="CK4" s="181"/>
      <c r="CL4" s="181"/>
      <c r="CM4" s="181"/>
      <c r="CN4" s="181"/>
      <c r="CO4" s="181"/>
      <c r="CP4" s="181"/>
      <c r="CQ4" s="181"/>
      <c r="CR4" s="181"/>
      <c r="CS4" s="181"/>
      <c r="CT4" s="181"/>
      <c r="CU4" s="181"/>
      <c r="CV4" s="181"/>
      <c r="CW4" s="181"/>
      <c r="CX4" s="181"/>
      <c r="CY4" s="181"/>
      <c r="CZ4" s="181"/>
      <c r="DA4" s="181"/>
      <c r="DB4" s="181"/>
      <c r="DC4" s="181"/>
      <c r="DD4" s="181"/>
      <c r="DE4" s="181"/>
      <c r="DF4" s="181"/>
      <c r="DG4" s="181"/>
      <c r="DH4" s="181"/>
      <c r="DI4" s="181"/>
      <c r="DJ4" s="41"/>
      <c r="DK4" s="262" t="s">
        <v>111</v>
      </c>
      <c r="DP4" s="43"/>
    </row>
    <row r="5" spans="1:156" s="184" customFormat="1" ht="35.25" customHeight="1" x14ac:dyDescent="0.25">
      <c r="A5" s="808" t="s">
        <v>9</v>
      </c>
      <c r="B5" s="811" t="s">
        <v>10</v>
      </c>
      <c r="C5" s="814" t="s">
        <v>16</v>
      </c>
      <c r="D5" s="182" t="s">
        <v>11</v>
      </c>
      <c r="E5" s="811" t="s">
        <v>72</v>
      </c>
      <c r="F5" s="811"/>
      <c r="G5" s="814"/>
      <c r="H5" s="881" t="s">
        <v>159</v>
      </c>
      <c r="I5" s="882"/>
      <c r="J5" s="882"/>
      <c r="K5" s="883"/>
      <c r="L5" s="823" t="s">
        <v>20</v>
      </c>
      <c r="M5" s="824"/>
      <c r="N5" s="824"/>
      <c r="O5" s="825"/>
      <c r="P5" s="709" t="s">
        <v>18</v>
      </c>
      <c r="Q5" s="710"/>
      <c r="R5" s="710"/>
      <c r="S5" s="711"/>
      <c r="T5" s="710" t="s">
        <v>62</v>
      </c>
      <c r="U5" s="710"/>
      <c r="V5" s="710"/>
      <c r="W5" s="711"/>
      <c r="X5" s="808" t="s">
        <v>9</v>
      </c>
      <c r="Y5" s="811" t="s">
        <v>10</v>
      </c>
      <c r="Z5" s="814" t="s">
        <v>16</v>
      </c>
      <c r="AA5" s="709" t="s">
        <v>19</v>
      </c>
      <c r="AB5" s="710"/>
      <c r="AC5" s="710"/>
      <c r="AD5" s="710"/>
      <c r="AE5" s="710"/>
      <c r="AF5" s="711"/>
      <c r="AG5" s="709" t="s">
        <v>59</v>
      </c>
      <c r="AH5" s="710"/>
      <c r="AI5" s="710"/>
      <c r="AJ5" s="711"/>
      <c r="AK5" s="712" t="s">
        <v>21</v>
      </c>
      <c r="AL5" s="713"/>
      <c r="AM5" s="713"/>
      <c r="AN5" s="713"/>
      <c r="AO5" s="713"/>
      <c r="AP5" s="714"/>
      <c r="AQ5" s="437"/>
      <c r="AR5" s="808" t="s">
        <v>9</v>
      </c>
      <c r="AS5" s="811" t="s">
        <v>10</v>
      </c>
      <c r="AT5" s="814" t="s">
        <v>16</v>
      </c>
      <c r="AU5" s="811" t="s">
        <v>72</v>
      </c>
      <c r="AV5" s="811"/>
      <c r="AW5" s="814"/>
      <c r="AX5" s="881" t="s">
        <v>159</v>
      </c>
      <c r="AY5" s="882"/>
      <c r="AZ5" s="882"/>
      <c r="BA5" s="883"/>
      <c r="BB5" s="823" t="s">
        <v>20</v>
      </c>
      <c r="BC5" s="824"/>
      <c r="BD5" s="824"/>
      <c r="BE5" s="825"/>
      <c r="BF5" s="709" t="s">
        <v>18</v>
      </c>
      <c r="BG5" s="710"/>
      <c r="BH5" s="710"/>
      <c r="BI5" s="711"/>
      <c r="BJ5" s="710" t="s">
        <v>62</v>
      </c>
      <c r="BK5" s="710"/>
      <c r="BL5" s="710"/>
      <c r="BM5" s="711"/>
      <c r="BN5" s="709" t="s">
        <v>19</v>
      </c>
      <c r="BO5" s="710"/>
      <c r="BP5" s="710"/>
      <c r="BQ5" s="710"/>
      <c r="BR5" s="710"/>
      <c r="BS5" s="711"/>
      <c r="BT5" s="709" t="s">
        <v>59</v>
      </c>
      <c r="BU5" s="710"/>
      <c r="BV5" s="710"/>
      <c r="BW5" s="711"/>
      <c r="BX5" s="712" t="s">
        <v>21</v>
      </c>
      <c r="BY5" s="713"/>
      <c r="BZ5" s="713"/>
      <c r="CA5" s="713"/>
      <c r="CB5" s="713"/>
      <c r="CC5" s="714"/>
      <c r="CD5" s="359"/>
      <c r="CE5" s="779" t="s">
        <v>9</v>
      </c>
      <c r="CF5" s="782" t="s">
        <v>10</v>
      </c>
      <c r="CG5" s="785" t="s">
        <v>16</v>
      </c>
      <c r="CH5" s="709" t="s">
        <v>20</v>
      </c>
      <c r="CI5" s="710"/>
      <c r="CJ5" s="710"/>
      <c r="CK5" s="711"/>
      <c r="CL5" s="709" t="s">
        <v>18</v>
      </c>
      <c r="CM5" s="710"/>
      <c r="CN5" s="710"/>
      <c r="CO5" s="711"/>
      <c r="CP5" s="710" t="s">
        <v>62</v>
      </c>
      <c r="CQ5" s="710"/>
      <c r="CR5" s="710"/>
      <c r="CS5" s="711"/>
      <c r="CT5" s="709" t="s">
        <v>19</v>
      </c>
      <c r="CU5" s="710"/>
      <c r="CV5" s="710"/>
      <c r="CW5" s="710"/>
      <c r="CX5" s="710"/>
      <c r="CY5" s="711"/>
      <c r="CZ5" s="709" t="s">
        <v>59</v>
      </c>
      <c r="DA5" s="710"/>
      <c r="DB5" s="710"/>
      <c r="DC5" s="711"/>
      <c r="DD5" s="712" t="s">
        <v>21</v>
      </c>
      <c r="DE5" s="713"/>
      <c r="DF5" s="713"/>
      <c r="DG5" s="713"/>
      <c r="DH5" s="713"/>
      <c r="DI5" s="714"/>
      <c r="DJ5" s="183"/>
      <c r="DK5" s="846" t="s">
        <v>20</v>
      </c>
      <c r="DL5" s="847"/>
      <c r="DM5" s="848"/>
      <c r="DN5" s="848"/>
      <c r="DO5" s="849"/>
      <c r="DP5" s="833" t="s">
        <v>98</v>
      </c>
      <c r="DQ5" s="835"/>
      <c r="DR5" s="833" t="s">
        <v>62</v>
      </c>
      <c r="DS5" s="834"/>
      <c r="DT5" s="834"/>
      <c r="DU5" s="834"/>
      <c r="DV5" s="835"/>
      <c r="DW5" s="833" t="s">
        <v>19</v>
      </c>
      <c r="DX5" s="834"/>
      <c r="DY5" s="834"/>
      <c r="DZ5" s="834"/>
      <c r="EA5" s="835"/>
      <c r="EB5" s="833" t="s">
        <v>59</v>
      </c>
      <c r="EC5" s="834"/>
      <c r="ED5" s="834"/>
      <c r="EE5" s="834"/>
      <c r="EF5" s="835"/>
      <c r="EG5" s="833" t="s">
        <v>18</v>
      </c>
      <c r="EH5" s="834"/>
      <c r="EI5" s="834"/>
      <c r="EJ5" s="834"/>
      <c r="EK5" s="835"/>
      <c r="EL5" s="833" t="s">
        <v>21</v>
      </c>
      <c r="EM5" s="834"/>
      <c r="EN5" s="834"/>
      <c r="EO5" s="834"/>
      <c r="EP5" s="834"/>
      <c r="EQ5" s="834"/>
      <c r="ER5" s="835"/>
    </row>
    <row r="6" spans="1:156" s="184" customFormat="1" ht="25.5" customHeight="1" x14ac:dyDescent="0.25">
      <c r="A6" s="809"/>
      <c r="B6" s="812"/>
      <c r="C6" s="806"/>
      <c r="D6" s="821" t="s">
        <v>12</v>
      </c>
      <c r="E6" s="812" t="s">
        <v>71</v>
      </c>
      <c r="F6" s="812" t="s">
        <v>74</v>
      </c>
      <c r="G6" s="806" t="s">
        <v>73</v>
      </c>
      <c r="H6" s="819" t="s">
        <v>169</v>
      </c>
      <c r="I6" s="815" t="s">
        <v>71</v>
      </c>
      <c r="J6" s="815" t="s">
        <v>74</v>
      </c>
      <c r="K6" s="817" t="s">
        <v>73</v>
      </c>
      <c r="L6" s="718" t="s">
        <v>17</v>
      </c>
      <c r="M6" s="719"/>
      <c r="N6" s="719"/>
      <c r="O6" s="720"/>
      <c r="P6" s="791" t="s">
        <v>24</v>
      </c>
      <c r="Q6" s="792"/>
      <c r="R6" s="792"/>
      <c r="S6" s="793"/>
      <c r="T6" s="716" t="s">
        <v>17</v>
      </c>
      <c r="U6" s="716"/>
      <c r="V6" s="716"/>
      <c r="W6" s="717"/>
      <c r="X6" s="809"/>
      <c r="Y6" s="812"/>
      <c r="Z6" s="806"/>
      <c r="AA6" s="715" t="s">
        <v>69</v>
      </c>
      <c r="AB6" s="716"/>
      <c r="AC6" s="716"/>
      <c r="AD6" s="716"/>
      <c r="AE6" s="716"/>
      <c r="AF6" s="717"/>
      <c r="AG6" s="718" t="s">
        <v>60</v>
      </c>
      <c r="AH6" s="719"/>
      <c r="AI6" s="719"/>
      <c r="AJ6" s="720"/>
      <c r="AK6" s="721" t="s">
        <v>70</v>
      </c>
      <c r="AL6" s="722"/>
      <c r="AM6" s="722"/>
      <c r="AN6" s="722"/>
      <c r="AO6" s="722"/>
      <c r="AP6" s="723"/>
      <c r="AQ6" s="438"/>
      <c r="AR6" s="809"/>
      <c r="AS6" s="812"/>
      <c r="AT6" s="806"/>
      <c r="AU6" s="812" t="s">
        <v>71</v>
      </c>
      <c r="AV6" s="812" t="s">
        <v>74</v>
      </c>
      <c r="AW6" s="806" t="s">
        <v>73</v>
      </c>
      <c r="AX6" s="819" t="s">
        <v>169</v>
      </c>
      <c r="AY6" s="815" t="s">
        <v>71</v>
      </c>
      <c r="AZ6" s="815" t="s">
        <v>74</v>
      </c>
      <c r="BA6" s="817" t="s">
        <v>73</v>
      </c>
      <c r="BB6" s="718" t="s">
        <v>17</v>
      </c>
      <c r="BC6" s="719"/>
      <c r="BD6" s="719"/>
      <c r="BE6" s="720"/>
      <c r="BF6" s="791" t="s">
        <v>24</v>
      </c>
      <c r="BG6" s="792"/>
      <c r="BH6" s="792"/>
      <c r="BI6" s="793"/>
      <c r="BJ6" s="716" t="s">
        <v>17</v>
      </c>
      <c r="BK6" s="716"/>
      <c r="BL6" s="716"/>
      <c r="BM6" s="717"/>
      <c r="BN6" s="715" t="s">
        <v>69</v>
      </c>
      <c r="BO6" s="716"/>
      <c r="BP6" s="716"/>
      <c r="BQ6" s="716"/>
      <c r="BR6" s="716"/>
      <c r="BS6" s="717"/>
      <c r="BT6" s="718" t="s">
        <v>60</v>
      </c>
      <c r="BU6" s="719"/>
      <c r="BV6" s="719"/>
      <c r="BW6" s="720"/>
      <c r="BX6" s="721" t="s">
        <v>70</v>
      </c>
      <c r="BY6" s="722"/>
      <c r="BZ6" s="722"/>
      <c r="CA6" s="722"/>
      <c r="CB6" s="722"/>
      <c r="CC6" s="723"/>
      <c r="CD6" s="360"/>
      <c r="CE6" s="780"/>
      <c r="CF6" s="783"/>
      <c r="CG6" s="786"/>
      <c r="CH6" s="788" t="s">
        <v>17</v>
      </c>
      <c r="CI6" s="789"/>
      <c r="CJ6" s="789"/>
      <c r="CK6" s="790"/>
      <c r="CL6" s="791" t="s">
        <v>24</v>
      </c>
      <c r="CM6" s="792"/>
      <c r="CN6" s="792"/>
      <c r="CO6" s="793"/>
      <c r="CP6" s="716" t="s">
        <v>17</v>
      </c>
      <c r="CQ6" s="716"/>
      <c r="CR6" s="716"/>
      <c r="CS6" s="717"/>
      <c r="CT6" s="715" t="s">
        <v>69</v>
      </c>
      <c r="CU6" s="716"/>
      <c r="CV6" s="716"/>
      <c r="CW6" s="716"/>
      <c r="CX6" s="716"/>
      <c r="CY6" s="717"/>
      <c r="CZ6" s="718" t="s">
        <v>60</v>
      </c>
      <c r="DA6" s="719"/>
      <c r="DB6" s="719"/>
      <c r="DC6" s="720"/>
      <c r="DD6" s="721" t="s">
        <v>70</v>
      </c>
      <c r="DE6" s="722"/>
      <c r="DF6" s="722"/>
      <c r="DG6" s="722"/>
      <c r="DH6" s="722"/>
      <c r="DI6" s="723"/>
      <c r="DJ6" s="185"/>
      <c r="DK6" s="836" t="s">
        <v>17</v>
      </c>
      <c r="DL6" s="837"/>
      <c r="DM6" s="838"/>
      <c r="DN6" s="838"/>
      <c r="DO6" s="839"/>
      <c r="DP6" s="186"/>
      <c r="DQ6" s="187"/>
      <c r="DR6" s="840" t="s">
        <v>17</v>
      </c>
      <c r="DS6" s="841"/>
      <c r="DT6" s="841"/>
      <c r="DU6" s="841"/>
      <c r="DV6" s="842"/>
      <c r="DW6" s="840" t="s">
        <v>69</v>
      </c>
      <c r="DX6" s="841"/>
      <c r="DY6" s="841"/>
      <c r="DZ6" s="841"/>
      <c r="EA6" s="842"/>
      <c r="EB6" s="836" t="s">
        <v>60</v>
      </c>
      <c r="EC6" s="837"/>
      <c r="ED6" s="838"/>
      <c r="EE6" s="838"/>
      <c r="EF6" s="839"/>
      <c r="EG6" s="843" t="s">
        <v>24</v>
      </c>
      <c r="EH6" s="844"/>
      <c r="EI6" s="844"/>
      <c r="EJ6" s="844"/>
      <c r="EK6" s="845"/>
      <c r="EL6" s="840" t="s">
        <v>70</v>
      </c>
      <c r="EM6" s="841"/>
      <c r="EN6" s="841"/>
      <c r="EO6" s="841"/>
      <c r="EP6" s="841"/>
      <c r="EQ6" s="841"/>
      <c r="ER6" s="842"/>
    </row>
    <row r="7" spans="1:156" s="184" customFormat="1" ht="54" customHeight="1" x14ac:dyDescent="0.25">
      <c r="A7" s="810"/>
      <c r="B7" s="813"/>
      <c r="C7" s="807"/>
      <c r="D7" s="822"/>
      <c r="E7" s="813"/>
      <c r="F7" s="813"/>
      <c r="G7" s="807"/>
      <c r="H7" s="820"/>
      <c r="I7" s="816"/>
      <c r="J7" s="816"/>
      <c r="K7" s="818"/>
      <c r="L7" s="188" t="s">
        <v>45</v>
      </c>
      <c r="M7" s="189" t="s">
        <v>12</v>
      </c>
      <c r="N7" s="189" t="s">
        <v>3</v>
      </c>
      <c r="O7" s="190" t="s">
        <v>46</v>
      </c>
      <c r="P7" s="241" t="s">
        <v>45</v>
      </c>
      <c r="Q7" s="243" t="s">
        <v>12</v>
      </c>
      <c r="R7" s="243" t="s">
        <v>3</v>
      </c>
      <c r="S7" s="244" t="s">
        <v>46</v>
      </c>
      <c r="T7" s="242" t="s">
        <v>45</v>
      </c>
      <c r="U7" s="192" t="s">
        <v>12</v>
      </c>
      <c r="V7" s="192" t="s">
        <v>3</v>
      </c>
      <c r="W7" s="193" t="s">
        <v>46</v>
      </c>
      <c r="X7" s="810"/>
      <c r="Y7" s="813"/>
      <c r="Z7" s="807"/>
      <c r="AA7" s="191" t="s">
        <v>45</v>
      </c>
      <c r="AB7" s="192" t="s">
        <v>140</v>
      </c>
      <c r="AC7" s="192" t="s">
        <v>141</v>
      </c>
      <c r="AD7" s="194" t="s">
        <v>151</v>
      </c>
      <c r="AE7" s="194" t="s">
        <v>67</v>
      </c>
      <c r="AF7" s="193" t="s">
        <v>46</v>
      </c>
      <c r="AG7" s="188" t="s">
        <v>45</v>
      </c>
      <c r="AH7" s="189" t="s">
        <v>12</v>
      </c>
      <c r="AI7" s="189" t="s">
        <v>3</v>
      </c>
      <c r="AJ7" s="190" t="s">
        <v>46</v>
      </c>
      <c r="AK7" s="195" t="s">
        <v>45</v>
      </c>
      <c r="AL7" s="196" t="s">
        <v>65</v>
      </c>
      <c r="AM7" s="196" t="s">
        <v>66</v>
      </c>
      <c r="AN7" s="196" t="s">
        <v>90</v>
      </c>
      <c r="AO7" s="196" t="s">
        <v>67</v>
      </c>
      <c r="AP7" s="197" t="s">
        <v>46</v>
      </c>
      <c r="AQ7" s="439"/>
      <c r="AR7" s="810"/>
      <c r="AS7" s="813"/>
      <c r="AT7" s="807"/>
      <c r="AU7" s="813"/>
      <c r="AV7" s="813"/>
      <c r="AW7" s="807"/>
      <c r="AX7" s="820"/>
      <c r="AY7" s="816"/>
      <c r="AZ7" s="816"/>
      <c r="BA7" s="818"/>
      <c r="BB7" s="430" t="s">
        <v>45</v>
      </c>
      <c r="BC7" s="431" t="s">
        <v>12</v>
      </c>
      <c r="BD7" s="431" t="s">
        <v>3</v>
      </c>
      <c r="BE7" s="432" t="s">
        <v>46</v>
      </c>
      <c r="BF7" s="433" t="s">
        <v>45</v>
      </c>
      <c r="BG7" s="434" t="s">
        <v>12</v>
      </c>
      <c r="BH7" s="434" t="s">
        <v>3</v>
      </c>
      <c r="BI7" s="435" t="s">
        <v>46</v>
      </c>
      <c r="BJ7" s="242" t="s">
        <v>45</v>
      </c>
      <c r="BK7" s="434" t="s">
        <v>12</v>
      </c>
      <c r="BL7" s="434" t="s">
        <v>3</v>
      </c>
      <c r="BM7" s="435" t="s">
        <v>46</v>
      </c>
      <c r="BN7" s="433" t="s">
        <v>45</v>
      </c>
      <c r="BO7" s="434" t="s">
        <v>140</v>
      </c>
      <c r="BP7" s="434" t="s">
        <v>141</v>
      </c>
      <c r="BQ7" s="194" t="s">
        <v>151</v>
      </c>
      <c r="BR7" s="194" t="s">
        <v>67</v>
      </c>
      <c r="BS7" s="435" t="s">
        <v>46</v>
      </c>
      <c r="BT7" s="430" t="s">
        <v>45</v>
      </c>
      <c r="BU7" s="431" t="s">
        <v>12</v>
      </c>
      <c r="BV7" s="431" t="s">
        <v>3</v>
      </c>
      <c r="BW7" s="432" t="s">
        <v>46</v>
      </c>
      <c r="BX7" s="195" t="s">
        <v>45</v>
      </c>
      <c r="BY7" s="196" t="s">
        <v>65</v>
      </c>
      <c r="BZ7" s="196" t="s">
        <v>66</v>
      </c>
      <c r="CA7" s="196" t="s">
        <v>90</v>
      </c>
      <c r="CB7" s="196" t="s">
        <v>67</v>
      </c>
      <c r="CC7" s="197" t="s">
        <v>46</v>
      </c>
      <c r="CD7" s="361"/>
      <c r="CE7" s="781"/>
      <c r="CF7" s="784"/>
      <c r="CG7" s="787"/>
      <c r="CH7" s="430" t="s">
        <v>45</v>
      </c>
      <c r="CI7" s="431" t="s">
        <v>12</v>
      </c>
      <c r="CJ7" s="431" t="s">
        <v>3</v>
      </c>
      <c r="CK7" s="432" t="s">
        <v>46</v>
      </c>
      <c r="CL7" s="342" t="s">
        <v>45</v>
      </c>
      <c r="CM7" s="343" t="s">
        <v>12</v>
      </c>
      <c r="CN7" s="343" t="s">
        <v>3</v>
      </c>
      <c r="CO7" s="344" t="s">
        <v>46</v>
      </c>
      <c r="CP7" s="242" t="s">
        <v>45</v>
      </c>
      <c r="CQ7" s="343" t="s">
        <v>12</v>
      </c>
      <c r="CR7" s="343" t="s">
        <v>3</v>
      </c>
      <c r="CS7" s="344" t="s">
        <v>46</v>
      </c>
      <c r="CT7" s="342" t="s">
        <v>45</v>
      </c>
      <c r="CU7" s="343" t="s">
        <v>140</v>
      </c>
      <c r="CV7" s="343" t="s">
        <v>141</v>
      </c>
      <c r="CW7" s="194" t="s">
        <v>151</v>
      </c>
      <c r="CX7" s="194" t="s">
        <v>67</v>
      </c>
      <c r="CY7" s="344" t="s">
        <v>46</v>
      </c>
      <c r="CZ7" s="340" t="s">
        <v>45</v>
      </c>
      <c r="DA7" s="341" t="s">
        <v>12</v>
      </c>
      <c r="DB7" s="341" t="s">
        <v>3</v>
      </c>
      <c r="DC7" s="339" t="s">
        <v>46</v>
      </c>
      <c r="DD7" s="195" t="s">
        <v>45</v>
      </c>
      <c r="DE7" s="196" t="s">
        <v>65</v>
      </c>
      <c r="DF7" s="196" t="s">
        <v>66</v>
      </c>
      <c r="DG7" s="196" t="s">
        <v>90</v>
      </c>
      <c r="DH7" s="196" t="s">
        <v>67</v>
      </c>
      <c r="DI7" s="197" t="s">
        <v>46</v>
      </c>
      <c r="DJ7" s="198"/>
      <c r="DK7" s="199" t="s">
        <v>45</v>
      </c>
      <c r="DL7" s="200" t="s">
        <v>0</v>
      </c>
      <c r="DM7" s="196" t="s">
        <v>12</v>
      </c>
      <c r="DN7" s="196" t="s">
        <v>3</v>
      </c>
      <c r="DO7" s="197" t="s">
        <v>46</v>
      </c>
      <c r="DP7" s="199" t="s">
        <v>99</v>
      </c>
      <c r="DQ7" s="197" t="s">
        <v>35</v>
      </c>
      <c r="DR7" s="201" t="s">
        <v>45</v>
      </c>
      <c r="DS7" s="200" t="s">
        <v>0</v>
      </c>
      <c r="DT7" s="202" t="s">
        <v>12</v>
      </c>
      <c r="DU7" s="202" t="s">
        <v>3</v>
      </c>
      <c r="DV7" s="203" t="s">
        <v>46</v>
      </c>
      <c r="DW7" s="201" t="s">
        <v>45</v>
      </c>
      <c r="DX7" s="200" t="s">
        <v>0</v>
      </c>
      <c r="DY7" s="202" t="s">
        <v>12</v>
      </c>
      <c r="DZ7" s="202" t="s">
        <v>3</v>
      </c>
      <c r="EA7" s="202" t="s">
        <v>46</v>
      </c>
      <c r="EB7" s="199" t="s">
        <v>45</v>
      </c>
      <c r="EC7" s="200" t="s">
        <v>0</v>
      </c>
      <c r="ED7" s="196" t="s">
        <v>12</v>
      </c>
      <c r="EE7" s="196" t="s">
        <v>3</v>
      </c>
      <c r="EF7" s="197" t="s">
        <v>46</v>
      </c>
      <c r="EG7" s="201" t="s">
        <v>45</v>
      </c>
      <c r="EH7" s="200" t="s">
        <v>0</v>
      </c>
      <c r="EI7" s="202" t="s">
        <v>12</v>
      </c>
      <c r="EJ7" s="202" t="s">
        <v>3</v>
      </c>
      <c r="EK7" s="203" t="s">
        <v>46</v>
      </c>
      <c r="EL7" s="201" t="s">
        <v>45</v>
      </c>
      <c r="EM7" s="200" t="s">
        <v>0</v>
      </c>
      <c r="EN7" s="202" t="s">
        <v>65</v>
      </c>
      <c r="EO7" s="202" t="s">
        <v>66</v>
      </c>
      <c r="EP7" s="202" t="s">
        <v>90</v>
      </c>
      <c r="EQ7" s="202" t="s">
        <v>67</v>
      </c>
      <c r="ER7" s="203" t="s">
        <v>46</v>
      </c>
    </row>
    <row r="8" spans="1:156" s="44" customFormat="1" ht="104.25" customHeight="1" x14ac:dyDescent="0.25">
      <c r="A8" s="204">
        <v>1</v>
      </c>
      <c r="B8" s="205" t="s">
        <v>42</v>
      </c>
      <c r="C8" s="206">
        <v>4</v>
      </c>
      <c r="D8" s="138"/>
      <c r="E8" s="76">
        <f>MIN(M8,AH8,AD8,Q8,U8)</f>
        <v>94629.3658</v>
      </c>
      <c r="F8" s="76">
        <f>C8*E8</f>
        <v>378517.4632</v>
      </c>
      <c r="G8" s="137" t="str">
        <f>IF(E8=M8,$L$5,IF(E8=AH8,$AG$5,IF(E8=AD8,$AA$5,IF(E8=Q8,$P$5,IF(E8=U8,$T$5,IF(E8=AN8,$AK$5))))))</f>
        <v>ООО «САОТРОН»</v>
      </c>
      <c r="H8" s="477" t="str">
        <f>Y8</f>
        <v>Принтер Zebra 411 – (ZT41143-T0E0000Z Принтер Zebra ZT411; 300 dpi, Serial, USB, Ether, BT, USB Host, ColorTouchDisplay)</v>
      </c>
      <c r="I8" s="478">
        <f>AD8</f>
        <v>94629.3658</v>
      </c>
      <c r="J8" s="479">
        <f>AE8</f>
        <v>378517.4632</v>
      </c>
      <c r="K8" s="480" t="str">
        <f>AA5</f>
        <v>ООО «САОТРОН»</v>
      </c>
      <c r="L8" s="138" t="s">
        <v>2</v>
      </c>
      <c r="M8" s="76">
        <v>107070</v>
      </c>
      <c r="N8" s="76">
        <f t="shared" ref="N8:N13" si="0">M8*C8</f>
        <v>428280</v>
      </c>
      <c r="O8" s="804" t="s">
        <v>93</v>
      </c>
      <c r="P8" s="140" t="s">
        <v>42</v>
      </c>
      <c r="Q8" s="76">
        <v>98790</v>
      </c>
      <c r="R8" s="76">
        <f t="shared" ref="R8:R11" si="1">Q8*C8</f>
        <v>395160</v>
      </c>
      <c r="S8" s="143" t="s">
        <v>47</v>
      </c>
      <c r="T8" s="118" t="s">
        <v>2</v>
      </c>
      <c r="U8" s="142">
        <v>110000</v>
      </c>
      <c r="V8" s="76">
        <f>C8*U8</f>
        <v>440000</v>
      </c>
      <c r="W8" s="730" t="s">
        <v>64</v>
      </c>
      <c r="X8" s="204">
        <v>1</v>
      </c>
      <c r="Y8" s="205" t="s">
        <v>42</v>
      </c>
      <c r="Z8" s="206">
        <v>4</v>
      </c>
      <c r="AA8" s="141" t="s">
        <v>2</v>
      </c>
      <c r="AB8" s="76">
        <v>1138</v>
      </c>
      <c r="AC8" s="76">
        <f>AB8*C8</f>
        <v>4552</v>
      </c>
      <c r="AD8" s="233">
        <f>AB8*83.1541</f>
        <v>94629.3658</v>
      </c>
      <c r="AE8" s="233">
        <f>AC8*83.1541</f>
        <v>378517.4632</v>
      </c>
      <c r="AF8" s="724" t="s">
        <v>53</v>
      </c>
      <c r="AG8" s="140" t="s">
        <v>2</v>
      </c>
      <c r="AH8" s="76">
        <v>110990</v>
      </c>
      <c r="AI8" s="76">
        <f>AH8*C8</f>
        <v>443960</v>
      </c>
      <c r="AJ8" s="727" t="s">
        <v>61</v>
      </c>
      <c r="AK8" s="118" t="s">
        <v>86</v>
      </c>
      <c r="AL8" s="76">
        <v>1062</v>
      </c>
      <c r="AM8" s="76">
        <f>C8*AL8</f>
        <v>4248</v>
      </c>
      <c r="AN8" s="76">
        <f>AL8*74.2947</f>
        <v>78900.971400000009</v>
      </c>
      <c r="AO8" s="76">
        <f>AM8*74.2947</f>
        <v>315603.88560000004</v>
      </c>
      <c r="AP8" s="730" t="s">
        <v>63</v>
      </c>
      <c r="AQ8" s="362"/>
      <c r="AR8" s="204">
        <v>1</v>
      </c>
      <c r="AS8" s="205" t="s">
        <v>42</v>
      </c>
      <c r="AT8" s="206">
        <v>4</v>
      </c>
      <c r="AU8" s="76">
        <f>MIN(BC8,BX8,BT8,BG8,BK8)</f>
        <v>105325.83</v>
      </c>
      <c r="AV8" s="76">
        <f t="shared" ref="AV8:AV14" si="2">AT8*AU8</f>
        <v>421303.32</v>
      </c>
      <c r="AW8" s="137" t="str">
        <f>IF(AU8=BC8,$L$5,IF(AU8=BX8,$AG$5,IF(AU8=BT8,$AA$5,IF(AU8=BG8,$P$5,IF(AU8=BK8,$T$5,IF(AU8=#REF!,$AK$5))))))</f>
        <v>ООО «АСКОМ»</v>
      </c>
      <c r="AX8" s="398">
        <f>BO8</f>
        <v>1138</v>
      </c>
      <c r="AY8" s="349">
        <f>AU8</f>
        <v>105325.83</v>
      </c>
      <c r="AZ8" s="350">
        <f>AV8</f>
        <v>421303.32</v>
      </c>
      <c r="BA8" s="351" t="str">
        <f>AW8</f>
        <v>ООО «АСКОМ»</v>
      </c>
      <c r="BB8" s="138" t="s">
        <v>2</v>
      </c>
      <c r="BC8" s="76">
        <v>107070</v>
      </c>
      <c r="BD8" s="76">
        <f t="shared" ref="BD8:BD13" si="3">BC8*AT8</f>
        <v>428280</v>
      </c>
      <c r="BE8" s="804" t="s">
        <v>93</v>
      </c>
      <c r="BF8" s="140" t="s">
        <v>2</v>
      </c>
      <c r="BG8" s="76">
        <v>105325.83</v>
      </c>
      <c r="BH8" s="76">
        <f t="shared" ref="BH8:BH13" si="4">BG8*AT8</f>
        <v>421303.32</v>
      </c>
      <c r="BI8" s="143" t="s">
        <v>47</v>
      </c>
      <c r="BJ8" s="118" t="s">
        <v>2</v>
      </c>
      <c r="BK8" s="142">
        <v>110000</v>
      </c>
      <c r="BL8" s="76">
        <f>AT8*BK8</f>
        <v>440000</v>
      </c>
      <c r="BM8" s="730" t="s">
        <v>64</v>
      </c>
      <c r="BN8" s="141" t="s">
        <v>2</v>
      </c>
      <c r="BO8" s="76">
        <v>1138</v>
      </c>
      <c r="BP8" s="76" t="e">
        <f>BO8*AP8</f>
        <v>#VALUE!</v>
      </c>
      <c r="BQ8" s="233">
        <f>BO8*83.1541</f>
        <v>94629.3658</v>
      </c>
      <c r="BR8" s="233" t="e">
        <f>BP8*83.1541</f>
        <v>#VALUE!</v>
      </c>
      <c r="BS8" s="724" t="s">
        <v>53</v>
      </c>
      <c r="BT8" s="140" t="s">
        <v>2</v>
      </c>
      <c r="BU8" s="76">
        <v>110990</v>
      </c>
      <c r="BV8" s="76" t="e">
        <f>BU8*AP8</f>
        <v>#VALUE!</v>
      </c>
      <c r="BW8" s="727" t="s">
        <v>61</v>
      </c>
      <c r="BX8" s="118" t="s">
        <v>86</v>
      </c>
      <c r="BY8" s="76">
        <v>1062</v>
      </c>
      <c r="BZ8" s="76" t="e">
        <f>AP8*BY8</f>
        <v>#VALUE!</v>
      </c>
      <c r="CA8" s="76">
        <f>BY8*74.2947</f>
        <v>78900.971400000009</v>
      </c>
      <c r="CB8" s="76" t="e">
        <f>BZ8*74.2947</f>
        <v>#VALUE!</v>
      </c>
      <c r="CC8" s="730" t="s">
        <v>63</v>
      </c>
      <c r="CD8" s="362"/>
      <c r="CE8" s="204">
        <v>1</v>
      </c>
      <c r="CF8" s="205" t="s">
        <v>42</v>
      </c>
      <c r="CG8" s="206">
        <v>4</v>
      </c>
      <c r="CH8" s="138" t="s">
        <v>2</v>
      </c>
      <c r="CI8" s="76">
        <v>107070</v>
      </c>
      <c r="CJ8" s="76">
        <f t="shared" ref="CJ8:CJ13" si="5">CI8*CG8</f>
        <v>428280</v>
      </c>
      <c r="CK8" s="765" t="s">
        <v>93</v>
      </c>
      <c r="CL8" s="140" t="s">
        <v>2</v>
      </c>
      <c r="CM8" s="76">
        <v>105325.83</v>
      </c>
      <c r="CN8" s="76">
        <f t="shared" ref="CN8:CN13" si="6">CM8*CG8</f>
        <v>421303.32</v>
      </c>
      <c r="CO8" s="143" t="s">
        <v>47</v>
      </c>
      <c r="CP8" s="118" t="s">
        <v>2</v>
      </c>
      <c r="CQ8" s="142">
        <v>110000</v>
      </c>
      <c r="CR8" s="76">
        <f>CG8*CQ8</f>
        <v>440000</v>
      </c>
      <c r="CS8" s="730" t="s">
        <v>64</v>
      </c>
      <c r="CT8" s="141" t="s">
        <v>2</v>
      </c>
      <c r="CU8" s="76">
        <v>1168</v>
      </c>
      <c r="CV8" s="76">
        <v>4672</v>
      </c>
      <c r="CW8" s="233">
        <v>97666.641600000003</v>
      </c>
      <c r="CX8" s="233">
        <v>390666.56640000001</v>
      </c>
      <c r="CY8" s="724" t="s">
        <v>53</v>
      </c>
      <c r="CZ8" s="140" t="s">
        <v>2</v>
      </c>
      <c r="DA8" s="76">
        <v>110990</v>
      </c>
      <c r="DB8" s="76">
        <v>443960</v>
      </c>
      <c r="DC8" s="727" t="s">
        <v>61</v>
      </c>
      <c r="DD8" s="118" t="s">
        <v>86</v>
      </c>
      <c r="DE8" s="76">
        <v>1062</v>
      </c>
      <c r="DF8" s="76">
        <v>4248</v>
      </c>
      <c r="DG8" s="76">
        <v>78900.971400000009</v>
      </c>
      <c r="DH8" s="76">
        <v>315603.88560000004</v>
      </c>
      <c r="DI8" s="730" t="s">
        <v>63</v>
      </c>
      <c r="DK8" s="140" t="s">
        <v>2</v>
      </c>
      <c r="DL8" s="138" t="s">
        <v>1</v>
      </c>
      <c r="DM8" s="76">
        <v>108718</v>
      </c>
      <c r="DN8" s="76">
        <f>C8*DM8</f>
        <v>434872</v>
      </c>
      <c r="DO8" s="804" t="s">
        <v>93</v>
      </c>
      <c r="DP8" s="175">
        <f>DM8-AO8</f>
        <v>-206885.88560000004</v>
      </c>
      <c r="DQ8" s="176">
        <f>DP8/DM8</f>
        <v>-1.902958899170331</v>
      </c>
      <c r="DR8" s="141" t="s">
        <v>2</v>
      </c>
      <c r="DS8" s="118" t="s">
        <v>1</v>
      </c>
      <c r="DT8" s="142">
        <v>125000</v>
      </c>
      <c r="DU8" s="76">
        <f>C8*DT8</f>
        <v>500000</v>
      </c>
      <c r="DV8" s="730" t="s">
        <v>64</v>
      </c>
      <c r="DW8" s="141" t="s">
        <v>100</v>
      </c>
      <c r="DX8" s="118"/>
      <c r="DY8" s="76">
        <v>101291</v>
      </c>
      <c r="DZ8" s="76">
        <f>C8*DY8</f>
        <v>405164</v>
      </c>
      <c r="EA8" s="724" t="s">
        <v>53</v>
      </c>
      <c r="EB8" s="140" t="s">
        <v>100</v>
      </c>
      <c r="EC8" s="138"/>
      <c r="ED8" s="76">
        <v>113696.67</v>
      </c>
      <c r="EE8" s="76">
        <f>C8*ED8</f>
        <v>454786.68</v>
      </c>
      <c r="EF8" s="730" t="s">
        <v>61</v>
      </c>
      <c r="EG8" s="140" t="s">
        <v>2</v>
      </c>
      <c r="EH8" s="138" t="s">
        <v>1</v>
      </c>
      <c r="EI8" s="76">
        <v>108583.33</v>
      </c>
      <c r="EJ8" s="76">
        <f>C8*EI8</f>
        <v>434333.32</v>
      </c>
      <c r="EK8" s="143" t="s">
        <v>47</v>
      </c>
      <c r="EL8" s="141" t="s">
        <v>86</v>
      </c>
      <c r="EM8" s="118" t="s">
        <v>2</v>
      </c>
      <c r="EN8" s="76">
        <v>1062</v>
      </c>
      <c r="EO8" s="76">
        <f>EN8*C8</f>
        <v>4248</v>
      </c>
      <c r="EP8" s="76">
        <f>EN8*73.851</f>
        <v>78429.762000000002</v>
      </c>
      <c r="EQ8" s="76">
        <f>C8*EP8</f>
        <v>313719.04800000001</v>
      </c>
      <c r="ER8" s="730" t="s">
        <v>63</v>
      </c>
      <c r="EV8" s="44" t="s">
        <v>41</v>
      </c>
    </row>
    <row r="9" spans="1:156" s="44" customFormat="1" ht="98.25" customHeight="1" x14ac:dyDescent="0.25">
      <c r="A9" s="207">
        <v>2</v>
      </c>
      <c r="B9" s="208" t="s">
        <v>43</v>
      </c>
      <c r="C9" s="209">
        <v>12</v>
      </c>
      <c r="D9" s="144"/>
      <c r="E9" s="76">
        <f>MIN(M9,AH9,AD9,Q9,U9)</f>
        <v>48743</v>
      </c>
      <c r="F9" s="76">
        <f t="shared" ref="F9:F14" si="7">C9*E9</f>
        <v>584916</v>
      </c>
      <c r="G9" s="139" t="str">
        <f>IF(E9=M9,$L$5,IF(E9=AH9,$AG$5,IF(E9=AB9,$AA$5,IF(E9=Q9,$P$5,IF(E9=U9,$T$5,IF(E9=AN9,$AK$5))))))</f>
        <v>АО «СофтЛайн Трейд»</v>
      </c>
      <c r="H9" s="484" t="str">
        <f>L9</f>
        <v>1102WD3NL0 принтер  Kyocera Ecosys P3260dn</v>
      </c>
      <c r="I9" s="389">
        <f t="shared" ref="I9:I29" si="8">E9</f>
        <v>48743</v>
      </c>
      <c r="J9" s="390">
        <f t="shared" ref="J9:J29" si="9">F9</f>
        <v>584916</v>
      </c>
      <c r="K9" s="391" t="str">
        <f t="shared" ref="K9:K29" si="10">G9</f>
        <v>АО «СофтЛайн Трейд»</v>
      </c>
      <c r="L9" s="171" t="s">
        <v>55</v>
      </c>
      <c r="M9" s="47">
        <v>48743</v>
      </c>
      <c r="N9" s="47">
        <f t="shared" si="0"/>
        <v>584916</v>
      </c>
      <c r="O9" s="805"/>
      <c r="P9" s="228" t="s">
        <v>134</v>
      </c>
      <c r="Q9" s="47">
        <v>58166.67</v>
      </c>
      <c r="R9" s="76">
        <f>Q9*C9</f>
        <v>698000.04</v>
      </c>
      <c r="S9" s="279" t="s">
        <v>135</v>
      </c>
      <c r="T9" s="119" t="s">
        <v>2</v>
      </c>
      <c r="U9" s="71">
        <v>50000</v>
      </c>
      <c r="V9" s="47">
        <f>C9*U9</f>
        <v>600000</v>
      </c>
      <c r="W9" s="730"/>
      <c r="X9" s="207">
        <v>2</v>
      </c>
      <c r="Y9" s="208" t="s">
        <v>43</v>
      </c>
      <c r="Z9" s="209">
        <v>12</v>
      </c>
      <c r="AA9" s="46" t="s">
        <v>2</v>
      </c>
      <c r="AB9" s="47" t="s">
        <v>2</v>
      </c>
      <c r="AC9" s="47" t="s">
        <v>2</v>
      </c>
      <c r="AD9" s="233" t="s">
        <v>2</v>
      </c>
      <c r="AE9" s="234" t="s">
        <v>2</v>
      </c>
      <c r="AF9" s="725"/>
      <c r="AG9" s="145" t="s">
        <v>2</v>
      </c>
      <c r="AH9" s="47" t="s">
        <v>2</v>
      </c>
      <c r="AI9" s="47" t="s">
        <v>2</v>
      </c>
      <c r="AJ9" s="728"/>
      <c r="AK9" s="119" t="s">
        <v>2</v>
      </c>
      <c r="AL9" s="47" t="s">
        <v>2</v>
      </c>
      <c r="AM9" s="47" t="s">
        <v>2</v>
      </c>
      <c r="AN9" s="47" t="s">
        <v>2</v>
      </c>
      <c r="AO9" s="47"/>
      <c r="AP9" s="730"/>
      <c r="AQ9" s="362"/>
      <c r="AR9" s="207">
        <v>2</v>
      </c>
      <c r="AS9" s="208" t="s">
        <v>43</v>
      </c>
      <c r="AT9" s="209">
        <v>12</v>
      </c>
      <c r="AU9" s="76">
        <f>MIN(BC9,BX9,BT9,BG9,BK9)</f>
        <v>48743</v>
      </c>
      <c r="AV9" s="76">
        <f t="shared" si="2"/>
        <v>584916</v>
      </c>
      <c r="AW9" s="139" t="str">
        <f>IF(AU9=BC9,$L$5,IF(AU9=BX9,$AG$5,IF(AU9=BR9,$AA$5,IF(AU9=BG9,$P$5,IF(AU9=BK9,$T$5,IF(AU9=#REF!,$AK$5))))))</f>
        <v>АО «СофтЛайн Трейд»</v>
      </c>
      <c r="AX9" s="429" t="str">
        <f>BB9</f>
        <v>1102WD3NL0 принтер  Kyocera Ecosys P3260dn</v>
      </c>
      <c r="AY9" s="389">
        <f t="shared" ref="AY9:AY13" si="11">AU9</f>
        <v>48743</v>
      </c>
      <c r="AZ9" s="390">
        <f t="shared" ref="AZ9:AZ13" si="12">AV9</f>
        <v>584916</v>
      </c>
      <c r="BA9" s="391" t="str">
        <f t="shared" ref="BA9:BA17" si="13">AW9</f>
        <v>АО «СофтЛайн Трейд»</v>
      </c>
      <c r="BB9" s="171" t="s">
        <v>55</v>
      </c>
      <c r="BC9" s="47">
        <v>48743</v>
      </c>
      <c r="BD9" s="47">
        <f t="shared" si="3"/>
        <v>584916</v>
      </c>
      <c r="BE9" s="805"/>
      <c r="BF9" s="228" t="s">
        <v>134</v>
      </c>
      <c r="BG9" s="71">
        <v>58166.67</v>
      </c>
      <c r="BH9" s="76">
        <f t="shared" si="4"/>
        <v>698000.04</v>
      </c>
      <c r="BI9" s="279" t="s">
        <v>135</v>
      </c>
      <c r="BJ9" s="119" t="s">
        <v>2</v>
      </c>
      <c r="BK9" s="71">
        <v>50000</v>
      </c>
      <c r="BL9" s="47">
        <f>AT9*BK9</f>
        <v>600000</v>
      </c>
      <c r="BM9" s="730"/>
      <c r="BN9" s="46" t="s">
        <v>2</v>
      </c>
      <c r="BO9" s="47" t="s">
        <v>2</v>
      </c>
      <c r="BP9" s="47" t="s">
        <v>2</v>
      </c>
      <c r="BQ9" s="233" t="s">
        <v>2</v>
      </c>
      <c r="BR9" s="234" t="s">
        <v>2</v>
      </c>
      <c r="BS9" s="725"/>
      <c r="BT9" s="145" t="s">
        <v>2</v>
      </c>
      <c r="BU9" s="47" t="s">
        <v>2</v>
      </c>
      <c r="BV9" s="47" t="s">
        <v>2</v>
      </c>
      <c r="BW9" s="728"/>
      <c r="BX9" s="119" t="s">
        <v>2</v>
      </c>
      <c r="BY9" s="47" t="s">
        <v>2</v>
      </c>
      <c r="BZ9" s="47" t="s">
        <v>2</v>
      </c>
      <c r="CA9" s="47" t="s">
        <v>2</v>
      </c>
      <c r="CB9" s="47"/>
      <c r="CC9" s="730"/>
      <c r="CD9" s="362"/>
      <c r="CE9" s="207">
        <v>2</v>
      </c>
      <c r="CF9" s="208" t="s">
        <v>43</v>
      </c>
      <c r="CG9" s="209">
        <v>12</v>
      </c>
      <c r="CH9" s="171" t="s">
        <v>55</v>
      </c>
      <c r="CI9" s="47">
        <v>48743</v>
      </c>
      <c r="CJ9" s="47">
        <f t="shared" si="5"/>
        <v>584916</v>
      </c>
      <c r="CK9" s="766"/>
      <c r="CL9" s="228" t="s">
        <v>134</v>
      </c>
      <c r="CM9" s="71">
        <v>58166.67</v>
      </c>
      <c r="CN9" s="76">
        <f t="shared" si="6"/>
        <v>698000.04</v>
      </c>
      <c r="CO9" s="279" t="s">
        <v>135</v>
      </c>
      <c r="CP9" s="119" t="s">
        <v>2</v>
      </c>
      <c r="CQ9" s="71">
        <v>50000</v>
      </c>
      <c r="CR9" s="47">
        <f>CG9*CQ9</f>
        <v>600000</v>
      </c>
      <c r="CS9" s="730"/>
      <c r="CT9" s="46" t="s">
        <v>2</v>
      </c>
      <c r="CU9" s="47" t="s">
        <v>2</v>
      </c>
      <c r="CV9" s="47" t="s">
        <v>2</v>
      </c>
      <c r="CW9" s="234" t="s">
        <v>2</v>
      </c>
      <c r="CX9" s="234" t="s">
        <v>2</v>
      </c>
      <c r="CY9" s="725"/>
      <c r="CZ9" s="145" t="s">
        <v>2</v>
      </c>
      <c r="DA9" s="47" t="s">
        <v>2</v>
      </c>
      <c r="DB9" s="47" t="s">
        <v>2</v>
      </c>
      <c r="DC9" s="728"/>
      <c r="DD9" s="119" t="s">
        <v>2</v>
      </c>
      <c r="DE9" s="47" t="s">
        <v>2</v>
      </c>
      <c r="DF9" s="47" t="s">
        <v>2</v>
      </c>
      <c r="DG9" s="47" t="s">
        <v>2</v>
      </c>
      <c r="DH9" s="47"/>
      <c r="DI9" s="730"/>
      <c r="DK9" s="145" t="s">
        <v>2</v>
      </c>
      <c r="DL9" s="144"/>
      <c r="DM9" s="47">
        <v>61394</v>
      </c>
      <c r="DN9" s="76">
        <f>C9*DM9</f>
        <v>736728</v>
      </c>
      <c r="DO9" s="805"/>
      <c r="DP9" s="61">
        <f>DM9-AO9</f>
        <v>61394</v>
      </c>
      <c r="DQ9" s="62">
        <f t="shared" ref="DQ9:DQ13" si="14">DP9/DM9</f>
        <v>1</v>
      </c>
      <c r="DR9" s="46" t="s">
        <v>2</v>
      </c>
      <c r="DS9" s="119" t="s">
        <v>1</v>
      </c>
      <c r="DT9" s="71">
        <v>59000</v>
      </c>
      <c r="DU9" s="76">
        <f>C9*DT9</f>
        <v>708000</v>
      </c>
      <c r="DV9" s="730"/>
      <c r="DW9" s="46" t="s">
        <v>2</v>
      </c>
      <c r="DX9" s="119"/>
      <c r="DY9" s="47" t="s">
        <v>2</v>
      </c>
      <c r="DZ9" s="47" t="s">
        <v>2</v>
      </c>
      <c r="EA9" s="725"/>
      <c r="EB9" s="145" t="s">
        <v>2</v>
      </c>
      <c r="EC9" s="144"/>
      <c r="ED9" s="47" t="s">
        <v>2</v>
      </c>
      <c r="EE9" s="47" t="s">
        <v>2</v>
      </c>
      <c r="EF9" s="730"/>
      <c r="EG9" s="830" t="s">
        <v>48</v>
      </c>
      <c r="EH9" s="831"/>
      <c r="EI9" s="831"/>
      <c r="EJ9" s="831"/>
      <c r="EK9" s="832"/>
      <c r="EL9" s="46" t="s">
        <v>2</v>
      </c>
      <c r="EM9" s="119"/>
      <c r="EN9" s="47" t="s">
        <v>2</v>
      </c>
      <c r="EO9" s="47" t="s">
        <v>2</v>
      </c>
      <c r="EP9" s="47" t="s">
        <v>2</v>
      </c>
      <c r="EQ9" s="47"/>
      <c r="ER9" s="730"/>
      <c r="EZ9" s="44" t="s">
        <v>41</v>
      </c>
    </row>
    <row r="10" spans="1:156" s="45" customFormat="1" ht="150.75" customHeight="1" x14ac:dyDescent="0.25">
      <c r="A10" s="210">
        <v>3</v>
      </c>
      <c r="B10" s="211" t="s">
        <v>103</v>
      </c>
      <c r="C10" s="212">
        <v>12</v>
      </c>
      <c r="D10" s="146"/>
      <c r="E10" s="76">
        <f>MIN(M10,AH10,AD10,Q10,U10)</f>
        <v>72402.274870000008</v>
      </c>
      <c r="F10" s="76">
        <f t="shared" si="7"/>
        <v>868827.29844000004</v>
      </c>
      <c r="G10" s="139" t="str">
        <f>IF(E10=M10,$L$5,IF(E10=AH10,$AG$5,IF(E10=AD10,$AA$5,IF(E10=Q10,$P$5,IF(E10=U10,$T$5,IF(E10=AN10,$AK$5))))))</f>
        <v>ООО «САОТРОН»</v>
      </c>
      <c r="H10" s="481" t="s">
        <v>174</v>
      </c>
      <c r="I10" s="352">
        <f>Q10</f>
        <v>101547.5</v>
      </c>
      <c r="J10" s="353">
        <f>R10</f>
        <v>1218570</v>
      </c>
      <c r="K10" s="354" t="str">
        <f>P5</f>
        <v>ООО «АСКОМ»</v>
      </c>
      <c r="L10" s="148" t="s">
        <v>130</v>
      </c>
      <c r="M10" s="121">
        <v>76399</v>
      </c>
      <c r="N10" s="121">
        <f t="shared" si="0"/>
        <v>916788</v>
      </c>
      <c r="O10" s="805"/>
      <c r="P10" s="471" t="s">
        <v>174</v>
      </c>
      <c r="Q10" s="121">
        <v>101547.5</v>
      </c>
      <c r="R10" s="121">
        <f>Q10*C10</f>
        <v>1218570</v>
      </c>
      <c r="S10" s="152" t="s">
        <v>171</v>
      </c>
      <c r="T10" s="120" t="s">
        <v>54</v>
      </c>
      <c r="U10" s="150">
        <v>107500</v>
      </c>
      <c r="V10" s="121">
        <f>C10*U10</f>
        <v>1290000</v>
      </c>
      <c r="W10" s="730"/>
      <c r="X10" s="210">
        <v>3</v>
      </c>
      <c r="Y10" s="211" t="s">
        <v>103</v>
      </c>
      <c r="Z10" s="212">
        <v>12</v>
      </c>
      <c r="AA10" s="149" t="s">
        <v>112</v>
      </c>
      <c r="AB10" s="121">
        <v>870.7</v>
      </c>
      <c r="AC10" s="121">
        <f>AB10*C10</f>
        <v>10448.400000000001</v>
      </c>
      <c r="AD10" s="369">
        <f>AB10*83.1541</f>
        <v>72402.274870000008</v>
      </c>
      <c r="AE10" s="235">
        <f>AC10*83.1541</f>
        <v>868827.29844000016</v>
      </c>
      <c r="AF10" s="725"/>
      <c r="AG10" s="151" t="s">
        <v>101</v>
      </c>
      <c r="AH10" s="121">
        <v>82822</v>
      </c>
      <c r="AI10" s="121">
        <f>C10*AH10</f>
        <v>993864</v>
      </c>
      <c r="AJ10" s="728"/>
      <c r="AK10" s="119" t="s">
        <v>57</v>
      </c>
      <c r="AL10" s="47">
        <v>895</v>
      </c>
      <c r="AM10" s="47">
        <f>C10*AL10</f>
        <v>10740</v>
      </c>
      <c r="AN10" s="121">
        <f>AL10*74.2947</f>
        <v>66493.756500000003</v>
      </c>
      <c r="AO10" s="121">
        <f>AM10*74.2947</f>
        <v>797925.0780000001</v>
      </c>
      <c r="AP10" s="730"/>
      <c r="AQ10" s="362"/>
      <c r="AR10" s="210">
        <v>3</v>
      </c>
      <c r="AS10" s="211" t="s">
        <v>103</v>
      </c>
      <c r="AT10" s="428">
        <v>12</v>
      </c>
      <c r="AU10" s="76">
        <f>MIN(BC10,BX10,BT10,BG10,BK10)</f>
        <v>76399</v>
      </c>
      <c r="AV10" s="76">
        <f t="shared" si="2"/>
        <v>916788</v>
      </c>
      <c r="AW10" s="139" t="str">
        <f>IF(AU10=BC10,$L$5,IF(AU10=BX10,$AG$5,IF(AU10=BT10,$AA$5,IF(AU10=BG10,$P$5,IF(AU10=BK10,$T$5,IF(AU10=#REF!,$AK$5))))))</f>
        <v>АО «СофтЛайн Трейд»</v>
      </c>
      <c r="AX10" s="429">
        <f>BQ10</f>
        <v>72402.274870000008</v>
      </c>
      <c r="AY10" s="352">
        <f t="shared" si="11"/>
        <v>76399</v>
      </c>
      <c r="AZ10" s="353">
        <f t="shared" si="12"/>
        <v>916788</v>
      </c>
      <c r="BA10" s="354" t="str">
        <f t="shared" si="13"/>
        <v>АО «СофтЛайн Трейд»</v>
      </c>
      <c r="BB10" s="148" t="s">
        <v>130</v>
      </c>
      <c r="BC10" s="121">
        <v>76399</v>
      </c>
      <c r="BD10" s="121">
        <f t="shared" si="3"/>
        <v>916788</v>
      </c>
      <c r="BE10" s="805"/>
      <c r="BF10" s="151" t="s">
        <v>136</v>
      </c>
      <c r="BG10" s="121">
        <v>100032.5</v>
      </c>
      <c r="BH10" s="121">
        <f t="shared" si="4"/>
        <v>1200390</v>
      </c>
      <c r="BI10" s="152" t="s">
        <v>138</v>
      </c>
      <c r="BJ10" s="120" t="s">
        <v>54</v>
      </c>
      <c r="BK10" s="150">
        <v>107500</v>
      </c>
      <c r="BL10" s="121">
        <f>AT10*BK10</f>
        <v>1290000</v>
      </c>
      <c r="BM10" s="730"/>
      <c r="BN10" s="149" t="s">
        <v>112</v>
      </c>
      <c r="BO10" s="121">
        <v>870.7</v>
      </c>
      <c r="BP10" s="121">
        <f>BO10*AP10</f>
        <v>0</v>
      </c>
      <c r="BQ10" s="369">
        <f>BO10*83.1541</f>
        <v>72402.274870000008</v>
      </c>
      <c r="BR10" s="235">
        <f>BP10*83.1541</f>
        <v>0</v>
      </c>
      <c r="BS10" s="725"/>
      <c r="BT10" s="151" t="s">
        <v>101</v>
      </c>
      <c r="BU10" s="121">
        <v>82822</v>
      </c>
      <c r="BV10" s="121">
        <f>AP10*BU10</f>
        <v>0</v>
      </c>
      <c r="BW10" s="728"/>
      <c r="BX10" s="119" t="s">
        <v>57</v>
      </c>
      <c r="BY10" s="47">
        <v>895</v>
      </c>
      <c r="BZ10" s="47">
        <f>AP10*BY10</f>
        <v>0</v>
      </c>
      <c r="CA10" s="121">
        <f>BY10*74.2947</f>
        <v>66493.756500000003</v>
      </c>
      <c r="CB10" s="121">
        <f>BZ10*74.2947</f>
        <v>0</v>
      </c>
      <c r="CC10" s="730"/>
      <c r="CD10" s="362"/>
      <c r="CE10" s="210">
        <v>3</v>
      </c>
      <c r="CF10" s="211" t="s">
        <v>103</v>
      </c>
      <c r="CG10" s="428">
        <v>12</v>
      </c>
      <c r="CH10" s="148" t="s">
        <v>130</v>
      </c>
      <c r="CI10" s="121">
        <v>76399</v>
      </c>
      <c r="CJ10" s="121">
        <f t="shared" si="5"/>
        <v>916788</v>
      </c>
      <c r="CK10" s="766"/>
      <c r="CL10" s="151" t="s">
        <v>136</v>
      </c>
      <c r="CM10" s="121">
        <v>100032.5</v>
      </c>
      <c r="CN10" s="121">
        <f t="shared" si="6"/>
        <v>1200390</v>
      </c>
      <c r="CO10" s="152" t="s">
        <v>138</v>
      </c>
      <c r="CP10" s="120" t="s">
        <v>54</v>
      </c>
      <c r="CQ10" s="150">
        <v>107500</v>
      </c>
      <c r="CR10" s="121">
        <f>CG10*CQ10</f>
        <v>1290000</v>
      </c>
      <c r="CS10" s="730"/>
      <c r="CT10" s="149" t="s">
        <v>112</v>
      </c>
      <c r="CU10" s="121">
        <v>888.2</v>
      </c>
      <c r="CV10" s="121">
        <v>10658.400000000001</v>
      </c>
      <c r="CW10" s="235">
        <v>74270.129340000014</v>
      </c>
      <c r="CX10" s="235">
        <v>891241.55208000017</v>
      </c>
      <c r="CY10" s="725"/>
      <c r="CZ10" s="151" t="s">
        <v>101</v>
      </c>
      <c r="DA10" s="121">
        <v>82822</v>
      </c>
      <c r="DB10" s="121">
        <v>993864</v>
      </c>
      <c r="DC10" s="728"/>
      <c r="DD10" s="119" t="s">
        <v>57</v>
      </c>
      <c r="DE10" s="47">
        <v>895</v>
      </c>
      <c r="DF10" s="47">
        <v>10740</v>
      </c>
      <c r="DG10" s="121">
        <v>66493.756500000003</v>
      </c>
      <c r="DH10" s="121">
        <v>797925.0780000001</v>
      </c>
      <c r="DI10" s="730"/>
      <c r="DK10" s="147" t="s">
        <v>105</v>
      </c>
      <c r="DL10" s="148"/>
      <c r="DM10" s="121">
        <v>76599</v>
      </c>
      <c r="DN10" s="121">
        <f>C10*DM10</f>
        <v>919188</v>
      </c>
      <c r="DO10" s="805"/>
      <c r="DP10" s="61">
        <f>DM10-AO10</f>
        <v>-721326.0780000001</v>
      </c>
      <c r="DQ10" s="62">
        <f t="shared" si="14"/>
        <v>-9.4169124662201877</v>
      </c>
      <c r="DR10" s="149" t="s">
        <v>54</v>
      </c>
      <c r="DS10" s="120"/>
      <c r="DT10" s="150">
        <v>112500</v>
      </c>
      <c r="DU10" s="121">
        <f>C10*DT10</f>
        <v>1350000</v>
      </c>
      <c r="DV10" s="730"/>
      <c r="DW10" s="149" t="s">
        <v>100</v>
      </c>
      <c r="DX10" s="120"/>
      <c r="DY10" s="121">
        <v>77066</v>
      </c>
      <c r="DZ10" s="121">
        <f>C10*DY10</f>
        <v>924792</v>
      </c>
      <c r="EA10" s="725"/>
      <c r="EB10" s="151" t="s">
        <v>101</v>
      </c>
      <c r="EC10" s="146"/>
      <c r="ED10" s="121">
        <v>84868.33</v>
      </c>
      <c r="EE10" s="121">
        <f>C10*ED10</f>
        <v>1018419.96</v>
      </c>
      <c r="EF10" s="730"/>
      <c r="EG10" s="151" t="s">
        <v>54</v>
      </c>
      <c r="EH10" s="146"/>
      <c r="EI10" s="121">
        <v>103125.83</v>
      </c>
      <c r="EJ10" s="121">
        <f>C10*EI10</f>
        <v>1237509.96</v>
      </c>
      <c r="EK10" s="152" t="s">
        <v>49</v>
      </c>
      <c r="EL10" s="153" t="s">
        <v>57</v>
      </c>
      <c r="EM10" s="120" t="s">
        <v>2</v>
      </c>
      <c r="EN10" s="47">
        <v>895</v>
      </c>
      <c r="EO10" s="47">
        <f>EN10*C10</f>
        <v>10740</v>
      </c>
      <c r="EP10" s="121">
        <f>EN10*73.851</f>
        <v>66096.645000000004</v>
      </c>
      <c r="EQ10" s="121">
        <f>C10*EP10</f>
        <v>793159.74</v>
      </c>
      <c r="ER10" s="730"/>
    </row>
    <row r="11" spans="1:156" s="276" customFormat="1" ht="149.25" hidden="1" customHeight="1" outlineLevel="1" x14ac:dyDescent="0.25">
      <c r="A11" s="264"/>
      <c r="B11" s="265" t="s">
        <v>104</v>
      </c>
      <c r="C11" s="263">
        <v>14</v>
      </c>
      <c r="D11" s="266"/>
      <c r="E11" s="267">
        <f>MIN(M11,AH11,AD11,Q11,U11)</f>
        <v>0</v>
      </c>
      <c r="F11" s="267">
        <f t="shared" si="7"/>
        <v>0</v>
      </c>
      <c r="G11" s="268" t="s">
        <v>2</v>
      </c>
      <c r="H11" s="399"/>
      <c r="I11" s="46">
        <f t="shared" si="8"/>
        <v>0</v>
      </c>
      <c r="J11" s="71">
        <f t="shared" si="9"/>
        <v>0</v>
      </c>
      <c r="K11" s="139" t="str">
        <f t="shared" si="10"/>
        <v>-</v>
      </c>
      <c r="L11" s="266" t="s">
        <v>131</v>
      </c>
      <c r="M11" s="270">
        <v>0</v>
      </c>
      <c r="N11" s="270">
        <f t="shared" si="0"/>
        <v>0</v>
      </c>
      <c r="O11" s="805"/>
      <c r="P11" s="269" t="s">
        <v>137</v>
      </c>
      <c r="Q11" s="270">
        <v>0</v>
      </c>
      <c r="R11" s="270">
        <f t="shared" si="1"/>
        <v>0</v>
      </c>
      <c r="S11" s="268" t="s">
        <v>139</v>
      </c>
      <c r="T11" s="273" t="s">
        <v>110</v>
      </c>
      <c r="U11" s="274">
        <v>0</v>
      </c>
      <c r="V11" s="270">
        <f>C11*U11</f>
        <v>0</v>
      </c>
      <c r="W11" s="730"/>
      <c r="X11" s="264"/>
      <c r="Y11" s="265" t="s">
        <v>104</v>
      </c>
      <c r="Z11" s="263">
        <v>14</v>
      </c>
      <c r="AA11" s="271" t="s">
        <v>113</v>
      </c>
      <c r="AB11" s="270">
        <v>0</v>
      </c>
      <c r="AC11" s="270">
        <f>AB11*C11</f>
        <v>0</v>
      </c>
      <c r="AD11" s="270">
        <f>AC11*D11</f>
        <v>0</v>
      </c>
      <c r="AE11" s="275">
        <f t="shared" ref="AE11" si="15">AC11*83.6187</f>
        <v>0</v>
      </c>
      <c r="AF11" s="725"/>
      <c r="AG11" s="269" t="s">
        <v>102</v>
      </c>
      <c r="AH11" s="270">
        <v>0</v>
      </c>
      <c r="AI11" s="270">
        <f>C11*AH11</f>
        <v>0</v>
      </c>
      <c r="AJ11" s="728"/>
      <c r="AK11" s="273" t="s">
        <v>58</v>
      </c>
      <c r="AL11" s="270">
        <v>0</v>
      </c>
      <c r="AM11" s="270">
        <f>C11*AL11</f>
        <v>0</v>
      </c>
      <c r="AN11" s="270">
        <f>AL11*73.851</f>
        <v>0</v>
      </c>
      <c r="AO11" s="270">
        <f>AM11*73.851</f>
        <v>0</v>
      </c>
      <c r="AP11" s="730"/>
      <c r="AQ11" s="362"/>
      <c r="AR11" s="264"/>
      <c r="AS11" s="265" t="s">
        <v>104</v>
      </c>
      <c r="AT11" s="263">
        <v>14</v>
      </c>
      <c r="AU11" s="267">
        <f>MIN(BC11,BX11,BT11,BG11,BK11)</f>
        <v>0</v>
      </c>
      <c r="AV11" s="267">
        <f t="shared" si="2"/>
        <v>0</v>
      </c>
      <c r="AW11" s="268" t="s">
        <v>2</v>
      </c>
      <c r="AX11" s="399"/>
      <c r="AY11" s="46">
        <f t="shared" si="11"/>
        <v>0</v>
      </c>
      <c r="AZ11" s="71">
        <f t="shared" si="12"/>
        <v>0</v>
      </c>
      <c r="BA11" s="139" t="str">
        <f t="shared" si="13"/>
        <v>-</v>
      </c>
      <c r="BB11" s="266" t="s">
        <v>131</v>
      </c>
      <c r="BC11" s="270">
        <v>0</v>
      </c>
      <c r="BD11" s="270">
        <f t="shared" si="3"/>
        <v>0</v>
      </c>
      <c r="BE11" s="805"/>
      <c r="BF11" s="269" t="s">
        <v>137</v>
      </c>
      <c r="BG11" s="270">
        <v>0</v>
      </c>
      <c r="BH11" s="270">
        <f t="shared" si="4"/>
        <v>0</v>
      </c>
      <c r="BI11" s="268" t="s">
        <v>139</v>
      </c>
      <c r="BJ11" s="273" t="s">
        <v>110</v>
      </c>
      <c r="BK11" s="274">
        <v>0</v>
      </c>
      <c r="BL11" s="270">
        <f>AT11*BK11</f>
        <v>0</v>
      </c>
      <c r="BM11" s="730"/>
      <c r="BN11" s="271" t="s">
        <v>113</v>
      </c>
      <c r="BO11" s="270">
        <v>0</v>
      </c>
      <c r="BP11" s="270">
        <f>BO11*AP11</f>
        <v>0</v>
      </c>
      <c r="BQ11" s="270">
        <f>BP11*AR11</f>
        <v>0</v>
      </c>
      <c r="BR11" s="275">
        <f t="shared" ref="BR11" si="16">BP11*83.6187</f>
        <v>0</v>
      </c>
      <c r="BS11" s="725"/>
      <c r="BT11" s="269" t="s">
        <v>102</v>
      </c>
      <c r="BU11" s="270">
        <v>0</v>
      </c>
      <c r="BV11" s="270">
        <f>AP11*BU11</f>
        <v>0</v>
      </c>
      <c r="BW11" s="728"/>
      <c r="BX11" s="273" t="s">
        <v>58</v>
      </c>
      <c r="BY11" s="270">
        <v>0</v>
      </c>
      <c r="BZ11" s="270">
        <f>AP11*BY11</f>
        <v>0</v>
      </c>
      <c r="CA11" s="270">
        <f>BY11*73.851</f>
        <v>0</v>
      </c>
      <c r="CB11" s="270">
        <f>BZ11*73.851</f>
        <v>0</v>
      </c>
      <c r="CC11" s="730"/>
      <c r="CD11" s="362"/>
      <c r="CE11" s="264"/>
      <c r="CF11" s="265" t="s">
        <v>104</v>
      </c>
      <c r="CG11" s="263">
        <v>14</v>
      </c>
      <c r="CH11" s="266" t="s">
        <v>131</v>
      </c>
      <c r="CI11" s="270">
        <v>0</v>
      </c>
      <c r="CJ11" s="270">
        <f t="shared" si="5"/>
        <v>0</v>
      </c>
      <c r="CK11" s="766"/>
      <c r="CL11" s="269" t="s">
        <v>137</v>
      </c>
      <c r="CM11" s="270">
        <v>0</v>
      </c>
      <c r="CN11" s="270">
        <f t="shared" si="6"/>
        <v>0</v>
      </c>
      <c r="CO11" s="268" t="s">
        <v>139</v>
      </c>
      <c r="CP11" s="273" t="s">
        <v>110</v>
      </c>
      <c r="CQ11" s="274">
        <v>0</v>
      </c>
      <c r="CR11" s="270">
        <f>CG11*CQ11</f>
        <v>0</v>
      </c>
      <c r="CS11" s="730"/>
      <c r="CT11" s="271" t="s">
        <v>113</v>
      </c>
      <c r="CU11" s="270">
        <v>0</v>
      </c>
      <c r="CV11" s="270">
        <v>0</v>
      </c>
      <c r="CW11" s="275">
        <v>0</v>
      </c>
      <c r="CX11" s="275">
        <v>0</v>
      </c>
      <c r="CY11" s="725"/>
      <c r="CZ11" s="269" t="s">
        <v>102</v>
      </c>
      <c r="DA11" s="270">
        <v>0</v>
      </c>
      <c r="DB11" s="270">
        <v>0</v>
      </c>
      <c r="DC11" s="728"/>
      <c r="DD11" s="273" t="s">
        <v>58</v>
      </c>
      <c r="DE11" s="270">
        <v>0</v>
      </c>
      <c r="DF11" s="270">
        <v>0</v>
      </c>
      <c r="DG11" s="270">
        <v>0</v>
      </c>
      <c r="DH11" s="270">
        <v>0</v>
      </c>
      <c r="DI11" s="730"/>
      <c r="DK11" s="269" t="s">
        <v>106</v>
      </c>
      <c r="DL11" s="266"/>
      <c r="DM11" s="270">
        <v>76599</v>
      </c>
      <c r="DN11" s="270">
        <f>C11*DM11</f>
        <v>1072386</v>
      </c>
      <c r="DO11" s="805"/>
      <c r="DP11" s="271">
        <f>DM11-AO11</f>
        <v>76599</v>
      </c>
      <c r="DQ11" s="272">
        <f t="shared" si="14"/>
        <v>1</v>
      </c>
      <c r="DR11" s="271" t="s">
        <v>110</v>
      </c>
      <c r="DS11" s="273"/>
      <c r="DT11" s="277">
        <v>112500</v>
      </c>
      <c r="DU11" s="270">
        <f>C11*DT11</f>
        <v>1575000</v>
      </c>
      <c r="DV11" s="730"/>
      <c r="DW11" s="271" t="s">
        <v>100</v>
      </c>
      <c r="DX11" s="273"/>
      <c r="DY11" s="270">
        <v>77066</v>
      </c>
      <c r="DZ11" s="270">
        <f>C11*DY11</f>
        <v>1078924</v>
      </c>
      <c r="EA11" s="725"/>
      <c r="EB11" s="269" t="s">
        <v>102</v>
      </c>
      <c r="EC11" s="266"/>
      <c r="ED11" s="270">
        <v>84868.33</v>
      </c>
      <c r="EE11" s="270">
        <f>C11*ED11</f>
        <v>1188156.6200000001</v>
      </c>
      <c r="EF11" s="730"/>
      <c r="EG11" s="269" t="s">
        <v>51</v>
      </c>
      <c r="EH11" s="266"/>
      <c r="EI11" s="270">
        <v>104104.17</v>
      </c>
      <c r="EJ11" s="270">
        <f>C11*EI11</f>
        <v>1457458.38</v>
      </c>
      <c r="EK11" s="268" t="s">
        <v>50</v>
      </c>
      <c r="EL11" s="278" t="s">
        <v>58</v>
      </c>
      <c r="EM11" s="273" t="s">
        <v>2</v>
      </c>
      <c r="EN11" s="270">
        <v>895</v>
      </c>
      <c r="EO11" s="270">
        <f>EN11*C11</f>
        <v>12530</v>
      </c>
      <c r="EP11" s="270">
        <f>EN11*73.851</f>
        <v>66096.645000000004</v>
      </c>
      <c r="EQ11" s="270">
        <f>C11*EP11</f>
        <v>925353.03</v>
      </c>
      <c r="ER11" s="730"/>
    </row>
    <row r="12" spans="1:156" s="45" customFormat="1" ht="157.5" customHeight="1" collapsed="1" x14ac:dyDescent="0.25">
      <c r="A12" s="210">
        <v>4</v>
      </c>
      <c r="B12" s="211" t="s">
        <v>143</v>
      </c>
      <c r="C12" s="237">
        <v>14</v>
      </c>
      <c r="D12" s="146"/>
      <c r="E12" s="76">
        <f>MIN(M12,AD12,Q12,U12)</f>
        <v>96589</v>
      </c>
      <c r="F12" s="76">
        <f t="shared" si="7"/>
        <v>1352246</v>
      </c>
      <c r="G12" s="139" t="str">
        <f>IF(E12=M12,$L$5,IF(E12=AH12,$AG$5,IF(E12=AD12,$AA$5,IF(E12=Q12,$P$5,IF(E12=U12,$T$5,IF(E12=AN12,$AK$5))))))</f>
        <v>АО «СофтЛайн Трейд»</v>
      </c>
      <c r="H12" s="484" t="str">
        <f>L12</f>
        <v>Zebra MC330K-GE2HG3RW Терминал MC33:WLAN,GUN,2DER,29KY,2X,GMS,4/16GB,SNSR,NFC, ROW, с сертификатом на сервисное обслуживание с доступом к прошивкам 1 YR SW SUPPORT, EM HARDWARE, 1-250,EA.</v>
      </c>
      <c r="I12" s="389">
        <f t="shared" si="8"/>
        <v>96589</v>
      </c>
      <c r="J12" s="390" t="s">
        <v>181</v>
      </c>
      <c r="K12" s="391" t="str">
        <f t="shared" si="10"/>
        <v>АО «СофтЛайн Трейд»</v>
      </c>
      <c r="L12" s="148" t="s">
        <v>145</v>
      </c>
      <c r="M12" s="121">
        <v>96589</v>
      </c>
      <c r="N12" s="121">
        <f t="shared" si="0"/>
        <v>1352246</v>
      </c>
      <c r="O12" s="805"/>
      <c r="P12" s="471" t="s">
        <v>173</v>
      </c>
      <c r="Q12" s="121">
        <v>123072.5</v>
      </c>
      <c r="R12" s="121">
        <f>Q12*C12</f>
        <v>1723015</v>
      </c>
      <c r="S12" s="152" t="s">
        <v>171</v>
      </c>
      <c r="T12" s="291" t="s">
        <v>110</v>
      </c>
      <c r="U12" s="250">
        <v>107500</v>
      </c>
      <c r="V12" s="121">
        <f>U12*C12</f>
        <v>1505000</v>
      </c>
      <c r="W12" s="730"/>
      <c r="X12" s="210">
        <v>4</v>
      </c>
      <c r="Y12" s="211" t="s">
        <v>142</v>
      </c>
      <c r="Z12" s="237"/>
      <c r="AA12" s="149" t="s">
        <v>144</v>
      </c>
      <c r="AB12" s="121">
        <v>1328</v>
      </c>
      <c r="AC12" s="121">
        <f>AB12*C12</f>
        <v>18592</v>
      </c>
      <c r="AD12" s="369">
        <f t="shared" ref="AD12" si="17">AB12*83.1541</f>
        <v>110428.64479999999</v>
      </c>
      <c r="AE12" s="235">
        <f>AC12*83.1541</f>
        <v>1546001.0271999999</v>
      </c>
      <c r="AF12" s="725"/>
      <c r="AG12" s="337" t="s">
        <v>158</v>
      </c>
      <c r="AH12" s="338">
        <v>78785</v>
      </c>
      <c r="AI12" s="338">
        <f>C12*AH12</f>
        <v>1102990</v>
      </c>
      <c r="AJ12" s="728"/>
      <c r="AK12" s="119" t="s">
        <v>58</v>
      </c>
      <c r="AL12" s="47">
        <v>895</v>
      </c>
      <c r="AM12" s="47">
        <v>12530</v>
      </c>
      <c r="AN12" s="121">
        <f>AL12*74.2947</f>
        <v>66493.756500000003</v>
      </c>
      <c r="AO12" s="121">
        <f>AM12*74.2947</f>
        <v>930912.59100000013</v>
      </c>
      <c r="AP12" s="730"/>
      <c r="AQ12" s="362"/>
      <c r="AR12" s="210">
        <v>4</v>
      </c>
      <c r="AS12" s="211" t="s">
        <v>143</v>
      </c>
      <c r="AT12" s="428">
        <v>14</v>
      </c>
      <c r="AU12" s="76">
        <f>MIN(BC12,BT12,BG12,BK12)</f>
        <v>96589</v>
      </c>
      <c r="AV12" s="76">
        <f t="shared" si="2"/>
        <v>1352246</v>
      </c>
      <c r="AW12" s="139" t="str">
        <f>IF(AU12=BC12,$L$5,IF(AU12=BX12,$AG$5,IF(AU12=BT12,$AA$5,IF(AU12=BG12,$P$5,IF(AU12=BK12,$T$5,IF(AU12=#REF!,$AK$5))))))</f>
        <v>АО «СофтЛайн Трейд»</v>
      </c>
      <c r="AX12" s="429" t="str">
        <f>BB12</f>
        <v>Zebra MC330K-GE2HG3RW Терминал MC33:WLAN,GUN,2DER,29KY,2X,GMS,4/16GB,SNSR,NFC, ROW, с сертификатом на сервисное обслуживание с доступом к прошивкам 1 YR SW SUPPORT, EM HARDWARE, 1-250,EA.</v>
      </c>
      <c r="AY12" s="389">
        <f t="shared" si="11"/>
        <v>96589</v>
      </c>
      <c r="AZ12" s="390">
        <f t="shared" si="12"/>
        <v>1352246</v>
      </c>
      <c r="BA12" s="391" t="str">
        <f t="shared" si="13"/>
        <v>АО «СофтЛайн Трейд»</v>
      </c>
      <c r="BB12" s="148" t="s">
        <v>145</v>
      </c>
      <c r="BC12" s="121">
        <v>96589</v>
      </c>
      <c r="BD12" s="121">
        <f t="shared" si="3"/>
        <v>1352246</v>
      </c>
      <c r="BE12" s="805"/>
      <c r="BF12" s="151" t="s">
        <v>142</v>
      </c>
      <c r="BG12" s="121">
        <v>119797.5</v>
      </c>
      <c r="BH12" s="121">
        <f t="shared" si="4"/>
        <v>1677165</v>
      </c>
      <c r="BI12" s="152" t="s">
        <v>139</v>
      </c>
      <c r="BJ12" s="291" t="s">
        <v>110</v>
      </c>
      <c r="BK12" s="250">
        <v>107500</v>
      </c>
      <c r="BL12" s="121">
        <f>BK12*AT12</f>
        <v>1505000</v>
      </c>
      <c r="BM12" s="730"/>
      <c r="BN12" s="149" t="s">
        <v>144</v>
      </c>
      <c r="BO12" s="121">
        <v>1328</v>
      </c>
      <c r="BP12" s="121">
        <f>BO12*AP12</f>
        <v>0</v>
      </c>
      <c r="BQ12" s="369">
        <f t="shared" ref="BQ12" si="18">BO12*83.1541</f>
        <v>110428.64479999999</v>
      </c>
      <c r="BR12" s="235">
        <f>BP12*83.1541</f>
        <v>0</v>
      </c>
      <c r="BS12" s="725"/>
      <c r="BT12" s="337" t="s">
        <v>158</v>
      </c>
      <c r="BU12" s="338">
        <v>78785</v>
      </c>
      <c r="BV12" s="338">
        <f>AP12*BU12</f>
        <v>0</v>
      </c>
      <c r="BW12" s="728"/>
      <c r="BX12" s="119" t="s">
        <v>58</v>
      </c>
      <c r="BY12" s="47">
        <v>895</v>
      </c>
      <c r="BZ12" s="47">
        <v>12530</v>
      </c>
      <c r="CA12" s="121">
        <f>BY12*74.2947</f>
        <v>66493.756500000003</v>
      </c>
      <c r="CB12" s="121">
        <f>BZ12*74.2947</f>
        <v>930912.59100000013</v>
      </c>
      <c r="CC12" s="730"/>
      <c r="CD12" s="362"/>
      <c r="CE12" s="210">
        <v>4</v>
      </c>
      <c r="CF12" s="211" t="s">
        <v>143</v>
      </c>
      <c r="CG12" s="428">
        <v>14</v>
      </c>
      <c r="CH12" s="148" t="s">
        <v>145</v>
      </c>
      <c r="CI12" s="121">
        <v>96589</v>
      </c>
      <c r="CJ12" s="121">
        <f t="shared" si="5"/>
        <v>1352246</v>
      </c>
      <c r="CK12" s="766"/>
      <c r="CL12" s="151" t="s">
        <v>142</v>
      </c>
      <c r="CM12" s="121">
        <v>119797.5</v>
      </c>
      <c r="CN12" s="121">
        <f t="shared" si="6"/>
        <v>1677165</v>
      </c>
      <c r="CO12" s="152" t="s">
        <v>139</v>
      </c>
      <c r="CP12" s="291" t="s">
        <v>110</v>
      </c>
      <c r="CQ12" s="250">
        <v>107500</v>
      </c>
      <c r="CR12" s="121">
        <f>CQ12*CG12</f>
        <v>1505000</v>
      </c>
      <c r="CS12" s="730"/>
      <c r="CT12" s="149" t="s">
        <v>144</v>
      </c>
      <c r="CU12" s="121">
        <v>1352</v>
      </c>
      <c r="CV12" s="121">
        <v>18928</v>
      </c>
      <c r="CW12" s="235">
        <v>113052.48240000001</v>
      </c>
      <c r="CX12" s="235">
        <v>1582734.7536000002</v>
      </c>
      <c r="CY12" s="725"/>
      <c r="CZ12" s="337" t="s">
        <v>158</v>
      </c>
      <c r="DA12" s="338">
        <v>78785</v>
      </c>
      <c r="DB12" s="338">
        <v>1102990</v>
      </c>
      <c r="DC12" s="728"/>
      <c r="DD12" s="119" t="s">
        <v>58</v>
      </c>
      <c r="DE12" s="47">
        <v>895</v>
      </c>
      <c r="DF12" s="47">
        <v>12530</v>
      </c>
      <c r="DG12" s="121">
        <v>66493.756500000003</v>
      </c>
      <c r="DH12" s="121">
        <v>930912.59100000013</v>
      </c>
      <c r="DI12" s="730"/>
      <c r="DK12" s="147"/>
      <c r="DL12" s="148"/>
      <c r="DM12" s="121"/>
      <c r="DN12" s="121"/>
      <c r="DO12" s="805"/>
      <c r="DP12" s="61"/>
      <c r="DQ12" s="62"/>
      <c r="DR12" s="149"/>
      <c r="DS12" s="120"/>
      <c r="DT12" s="150"/>
      <c r="DU12" s="121"/>
      <c r="DV12" s="730"/>
      <c r="DW12" s="149"/>
      <c r="DX12" s="120"/>
      <c r="DY12" s="121"/>
      <c r="DZ12" s="121"/>
      <c r="EA12" s="725"/>
      <c r="EB12" s="151"/>
      <c r="EC12" s="146"/>
      <c r="ED12" s="121"/>
      <c r="EE12" s="121"/>
      <c r="EF12" s="730"/>
      <c r="EG12" s="151"/>
      <c r="EH12" s="146"/>
      <c r="EI12" s="121"/>
      <c r="EJ12" s="121"/>
      <c r="EK12" s="152"/>
      <c r="EL12" s="153"/>
      <c r="EM12" s="120"/>
      <c r="EN12" s="47"/>
      <c r="EO12" s="47"/>
      <c r="EP12" s="121"/>
      <c r="EQ12" s="121"/>
      <c r="ER12" s="730"/>
    </row>
    <row r="13" spans="1:156" s="44" customFormat="1" ht="67.5" customHeight="1" x14ac:dyDescent="0.25">
      <c r="A13" s="213">
        <v>5</v>
      </c>
      <c r="B13" s="214" t="s">
        <v>44</v>
      </c>
      <c r="C13" s="215">
        <v>1</v>
      </c>
      <c r="D13" s="144"/>
      <c r="E13" s="76">
        <f>MIN(M13,AH13,AD13,Q13,U13)</f>
        <v>33416.67</v>
      </c>
      <c r="F13" s="76">
        <f t="shared" si="7"/>
        <v>33416.67</v>
      </c>
      <c r="G13" s="139" t="str">
        <f>IF(E13=M13,$L$5,IF(E13=AH13,$AG$5,IF(E13=AB13,$AA$5,IF(E13=Q13,$P$5,IF(E13=U13,$T$5,IF(E13=AN13,$AK$5))))))</f>
        <v>ООО «АСКОМ»</v>
      </c>
      <c r="H13" s="482" t="str">
        <f>B13</f>
        <v>Графический планшет Wacom Intuos Pro Bluetooth/USB черный [PTH-860-R]</v>
      </c>
      <c r="I13" s="352">
        <f t="shared" si="8"/>
        <v>33416.67</v>
      </c>
      <c r="J13" s="353">
        <f t="shared" si="9"/>
        <v>33416.67</v>
      </c>
      <c r="K13" s="354" t="str">
        <f t="shared" si="10"/>
        <v>ООО «АСКОМ»</v>
      </c>
      <c r="L13" s="347" t="s">
        <v>2</v>
      </c>
      <c r="M13" s="47">
        <v>37209</v>
      </c>
      <c r="N13" s="47">
        <f t="shared" si="0"/>
        <v>37209</v>
      </c>
      <c r="O13" s="805"/>
      <c r="P13" s="145" t="s">
        <v>2</v>
      </c>
      <c r="Q13" s="47">
        <v>33416.67</v>
      </c>
      <c r="R13" s="47">
        <f>Q13*C13</f>
        <v>33416.67</v>
      </c>
      <c r="S13" s="152" t="s">
        <v>52</v>
      </c>
      <c r="T13" s="119" t="s">
        <v>2</v>
      </c>
      <c r="U13" s="72">
        <v>39375</v>
      </c>
      <c r="V13" s="47">
        <f>C13*U13</f>
        <v>39375</v>
      </c>
      <c r="W13" s="730"/>
      <c r="X13" s="213">
        <v>5</v>
      </c>
      <c r="Y13" s="214" t="s">
        <v>44</v>
      </c>
      <c r="Z13" s="215">
        <v>1</v>
      </c>
      <c r="AA13" s="46" t="s">
        <v>2</v>
      </c>
      <c r="AB13" s="47" t="s">
        <v>2</v>
      </c>
      <c r="AC13" s="47" t="s">
        <v>2</v>
      </c>
      <c r="AD13" s="47" t="s">
        <v>2</v>
      </c>
      <c r="AE13" s="47" t="s">
        <v>2</v>
      </c>
      <c r="AF13" s="725"/>
      <c r="AG13" s="145" t="s">
        <v>2</v>
      </c>
      <c r="AH13" s="47" t="s">
        <v>2</v>
      </c>
      <c r="AI13" s="47" t="s">
        <v>2</v>
      </c>
      <c r="AJ13" s="728"/>
      <c r="AK13" s="119" t="s">
        <v>2</v>
      </c>
      <c r="AL13" s="47" t="s">
        <v>2</v>
      </c>
      <c r="AM13" s="47" t="s">
        <v>2</v>
      </c>
      <c r="AN13" s="47" t="s">
        <v>2</v>
      </c>
      <c r="AO13" s="47" t="s">
        <v>2</v>
      </c>
      <c r="AP13" s="730"/>
      <c r="AQ13" s="362"/>
      <c r="AR13" s="213">
        <v>5</v>
      </c>
      <c r="AS13" s="214" t="s">
        <v>44</v>
      </c>
      <c r="AT13" s="215">
        <v>1</v>
      </c>
      <c r="AU13" s="76">
        <f>MIN(BC13,BX13,BT13,BG13,BK13)</f>
        <v>33416.67</v>
      </c>
      <c r="AV13" s="76">
        <f t="shared" si="2"/>
        <v>33416.67</v>
      </c>
      <c r="AW13" s="139" t="str">
        <f>IF(AU13=BC13,$L$5,IF(AU13=BX13,$AG$5,IF(AU13=BR13,$AA$5,IF(AU13=BG13,$P$5,IF(AU13=BK13,$T$5,IF(AU13=#REF!,$AK$5))))))</f>
        <v>ООО «АСКОМ»</v>
      </c>
      <c r="AX13" s="429" t="str">
        <f>AS13</f>
        <v>Графический планшет Wacom Intuos Pro Bluetooth/USB черный [PTH-860-R]</v>
      </c>
      <c r="AY13" s="392">
        <f t="shared" si="11"/>
        <v>33416.67</v>
      </c>
      <c r="AZ13" s="393">
        <f t="shared" si="12"/>
        <v>33416.67</v>
      </c>
      <c r="BA13" s="394" t="str">
        <f t="shared" si="13"/>
        <v>ООО «АСКОМ»</v>
      </c>
      <c r="BB13" s="347" t="s">
        <v>2</v>
      </c>
      <c r="BC13" s="47">
        <v>37209</v>
      </c>
      <c r="BD13" s="47">
        <f t="shared" si="3"/>
        <v>37209</v>
      </c>
      <c r="BE13" s="805"/>
      <c r="BF13" s="145" t="s">
        <v>2</v>
      </c>
      <c r="BG13" s="47">
        <v>33416.67</v>
      </c>
      <c r="BH13" s="47">
        <f t="shared" si="4"/>
        <v>33416.67</v>
      </c>
      <c r="BI13" s="152" t="s">
        <v>52</v>
      </c>
      <c r="BJ13" s="119" t="s">
        <v>2</v>
      </c>
      <c r="BK13" s="72">
        <v>39375</v>
      </c>
      <c r="BL13" s="47">
        <f>AT13*BK13</f>
        <v>39375</v>
      </c>
      <c r="BM13" s="730"/>
      <c r="BN13" s="46" t="s">
        <v>2</v>
      </c>
      <c r="BO13" s="47" t="s">
        <v>2</v>
      </c>
      <c r="BP13" s="47" t="s">
        <v>2</v>
      </c>
      <c r="BQ13" s="47" t="s">
        <v>2</v>
      </c>
      <c r="BR13" s="47" t="s">
        <v>2</v>
      </c>
      <c r="BS13" s="725"/>
      <c r="BT13" s="145" t="s">
        <v>2</v>
      </c>
      <c r="BU13" s="47" t="s">
        <v>2</v>
      </c>
      <c r="BV13" s="47" t="s">
        <v>2</v>
      </c>
      <c r="BW13" s="728"/>
      <c r="BX13" s="119" t="s">
        <v>2</v>
      </c>
      <c r="BY13" s="47" t="s">
        <v>2</v>
      </c>
      <c r="BZ13" s="47" t="s">
        <v>2</v>
      </c>
      <c r="CA13" s="47" t="s">
        <v>2</v>
      </c>
      <c r="CB13" s="47" t="s">
        <v>2</v>
      </c>
      <c r="CC13" s="730"/>
      <c r="CD13" s="362"/>
      <c r="CE13" s="213">
        <v>5</v>
      </c>
      <c r="CF13" s="214" t="s">
        <v>44</v>
      </c>
      <c r="CG13" s="215">
        <v>1</v>
      </c>
      <c r="CH13" s="347" t="s">
        <v>2</v>
      </c>
      <c r="CI13" s="47">
        <v>37209</v>
      </c>
      <c r="CJ13" s="47">
        <f t="shared" si="5"/>
        <v>37209</v>
      </c>
      <c r="CK13" s="766"/>
      <c r="CL13" s="145" t="s">
        <v>2</v>
      </c>
      <c r="CM13" s="47">
        <v>33416.67</v>
      </c>
      <c r="CN13" s="47">
        <f t="shared" si="6"/>
        <v>33416.67</v>
      </c>
      <c r="CO13" s="152" t="s">
        <v>52</v>
      </c>
      <c r="CP13" s="119" t="s">
        <v>2</v>
      </c>
      <c r="CQ13" s="72">
        <v>39375</v>
      </c>
      <c r="CR13" s="47">
        <f>CG13*CQ13</f>
        <v>39375</v>
      </c>
      <c r="CS13" s="730"/>
      <c r="CT13" s="46" t="s">
        <v>2</v>
      </c>
      <c r="CU13" s="47" t="s">
        <v>2</v>
      </c>
      <c r="CV13" s="47" t="s">
        <v>2</v>
      </c>
      <c r="CW13" s="47" t="s">
        <v>2</v>
      </c>
      <c r="CX13" s="47" t="s">
        <v>2</v>
      </c>
      <c r="CY13" s="725"/>
      <c r="CZ13" s="145" t="s">
        <v>2</v>
      </c>
      <c r="DA13" s="47" t="s">
        <v>2</v>
      </c>
      <c r="DB13" s="47" t="s">
        <v>2</v>
      </c>
      <c r="DC13" s="728"/>
      <c r="DD13" s="119" t="s">
        <v>2</v>
      </c>
      <c r="DE13" s="47" t="s">
        <v>2</v>
      </c>
      <c r="DF13" s="47" t="s">
        <v>2</v>
      </c>
      <c r="DG13" s="47" t="s">
        <v>2</v>
      </c>
      <c r="DH13" s="47" t="s">
        <v>2</v>
      </c>
      <c r="DI13" s="730"/>
      <c r="DK13" s="154" t="s">
        <v>2</v>
      </c>
      <c r="DL13" s="155" t="s">
        <v>1</v>
      </c>
      <c r="DM13" s="47">
        <v>37867</v>
      </c>
      <c r="DN13" s="47">
        <f>C13*DM13</f>
        <v>37867</v>
      </c>
      <c r="DO13" s="805"/>
      <c r="DP13" s="61" t="e">
        <f>DM13-AO13</f>
        <v>#VALUE!</v>
      </c>
      <c r="DQ13" s="62" t="e">
        <f t="shared" si="14"/>
        <v>#VALUE!</v>
      </c>
      <c r="DR13" s="46" t="s">
        <v>2</v>
      </c>
      <c r="DS13" s="119" t="s">
        <v>1</v>
      </c>
      <c r="DT13" s="72">
        <v>39375</v>
      </c>
      <c r="DU13" s="47">
        <f>C13*DT13</f>
        <v>39375</v>
      </c>
      <c r="DV13" s="730"/>
      <c r="DW13" s="46" t="s">
        <v>2</v>
      </c>
      <c r="DX13" s="119"/>
      <c r="DY13" s="47" t="s">
        <v>2</v>
      </c>
      <c r="DZ13" s="47" t="s">
        <v>2</v>
      </c>
      <c r="EA13" s="725"/>
      <c r="EB13" s="145" t="s">
        <v>2</v>
      </c>
      <c r="EC13" s="144"/>
      <c r="ED13" s="47" t="s">
        <v>2</v>
      </c>
      <c r="EE13" s="47" t="s">
        <v>2</v>
      </c>
      <c r="EF13" s="730"/>
      <c r="EG13" s="145" t="s">
        <v>2</v>
      </c>
      <c r="EH13" s="144" t="s">
        <v>1</v>
      </c>
      <c r="EI13" s="47">
        <v>34450</v>
      </c>
      <c r="EJ13" s="47">
        <f>C13*EI13</f>
        <v>34450</v>
      </c>
      <c r="EK13" s="152" t="s">
        <v>52</v>
      </c>
      <c r="EL13" s="46" t="s">
        <v>2</v>
      </c>
      <c r="EM13" s="119" t="s">
        <v>2</v>
      </c>
      <c r="EN13" s="47" t="s">
        <v>2</v>
      </c>
      <c r="EO13" s="47" t="s">
        <v>2</v>
      </c>
      <c r="EP13" s="47" t="s">
        <v>2</v>
      </c>
      <c r="EQ13" s="47" t="s">
        <v>2</v>
      </c>
      <c r="ER13" s="730"/>
    </row>
    <row r="14" spans="1:156" s="56" customFormat="1" ht="105.75" hidden="1" customHeight="1" outlineLevel="1" x14ac:dyDescent="0.25">
      <c r="A14" s="216" t="s">
        <v>94</v>
      </c>
      <c r="B14" s="217" t="s">
        <v>83</v>
      </c>
      <c r="C14" s="218">
        <v>26</v>
      </c>
      <c r="D14" s="157"/>
      <c r="E14" s="76">
        <f>MIN(M14,AH14,AD14,Q14,U14)</f>
        <v>0</v>
      </c>
      <c r="F14" s="76">
        <f t="shared" si="7"/>
        <v>0</v>
      </c>
      <c r="G14" s="158" t="s">
        <v>2</v>
      </c>
      <c r="H14" s="472"/>
      <c r="I14" s="46" t="s">
        <v>2</v>
      </c>
      <c r="J14" s="71" t="s">
        <v>2</v>
      </c>
      <c r="K14" s="139" t="str">
        <f t="shared" si="10"/>
        <v>-</v>
      </c>
      <c r="L14" s="157" t="s">
        <v>2</v>
      </c>
      <c r="M14" s="123" t="s">
        <v>2</v>
      </c>
      <c r="N14" s="123" t="s">
        <v>2</v>
      </c>
      <c r="O14" s="805"/>
      <c r="P14" s="159" t="s">
        <v>2</v>
      </c>
      <c r="Q14" s="123" t="s">
        <v>2</v>
      </c>
      <c r="R14" s="123" t="s">
        <v>2</v>
      </c>
      <c r="S14" s="156" t="s">
        <v>2</v>
      </c>
      <c r="T14" s="122" t="s">
        <v>2</v>
      </c>
      <c r="U14" s="123" t="s">
        <v>2</v>
      </c>
      <c r="V14" s="123" t="s">
        <v>2</v>
      </c>
      <c r="W14" s="730"/>
      <c r="X14" s="216" t="s">
        <v>94</v>
      </c>
      <c r="Y14" s="217" t="s">
        <v>83</v>
      </c>
      <c r="Z14" s="218">
        <v>26</v>
      </c>
      <c r="AA14" s="160" t="s">
        <v>2</v>
      </c>
      <c r="AB14" s="123" t="s">
        <v>2</v>
      </c>
      <c r="AC14" s="123" t="s">
        <v>2</v>
      </c>
      <c r="AD14" s="123" t="s">
        <v>2</v>
      </c>
      <c r="AE14" s="123" t="s">
        <v>2</v>
      </c>
      <c r="AF14" s="726"/>
      <c r="AG14" s="159" t="s">
        <v>2</v>
      </c>
      <c r="AH14" s="123" t="s">
        <v>2</v>
      </c>
      <c r="AI14" s="123" t="s">
        <v>2</v>
      </c>
      <c r="AJ14" s="729"/>
      <c r="AK14" s="122" t="s">
        <v>83</v>
      </c>
      <c r="AL14" s="123">
        <v>62.92</v>
      </c>
      <c r="AM14" s="123">
        <f>C14*AL14</f>
        <v>1635.92</v>
      </c>
      <c r="AN14" s="123">
        <f>AL14*74.2947</f>
        <v>4674.6225240000003</v>
      </c>
      <c r="AO14" s="123">
        <f>AM14*74.2947</f>
        <v>121540.18562400002</v>
      </c>
      <c r="AP14" s="730"/>
      <c r="AQ14" s="362"/>
      <c r="AR14" s="216" t="s">
        <v>94</v>
      </c>
      <c r="AS14" s="217" t="s">
        <v>83</v>
      </c>
      <c r="AT14" s="218">
        <v>26</v>
      </c>
      <c r="AU14" s="76">
        <f>MIN(BC14,BX14,BT14,BG14,BK14)</f>
        <v>0</v>
      </c>
      <c r="AV14" s="76">
        <f t="shared" si="2"/>
        <v>0</v>
      </c>
      <c r="AW14" s="158" t="s">
        <v>2</v>
      </c>
      <c r="AX14" s="400"/>
      <c r="AY14" s="46" t="s">
        <v>2</v>
      </c>
      <c r="AZ14" s="71" t="s">
        <v>2</v>
      </c>
      <c r="BA14" s="139" t="str">
        <f t="shared" si="13"/>
        <v>-</v>
      </c>
      <c r="BB14" s="157" t="s">
        <v>2</v>
      </c>
      <c r="BC14" s="123" t="s">
        <v>2</v>
      </c>
      <c r="BD14" s="123" t="s">
        <v>2</v>
      </c>
      <c r="BE14" s="805"/>
      <c r="BF14" s="159" t="s">
        <v>2</v>
      </c>
      <c r="BG14" s="123" t="s">
        <v>2</v>
      </c>
      <c r="BH14" s="123" t="s">
        <v>2</v>
      </c>
      <c r="BI14" s="156" t="s">
        <v>2</v>
      </c>
      <c r="BJ14" s="122" t="s">
        <v>2</v>
      </c>
      <c r="BK14" s="123" t="s">
        <v>2</v>
      </c>
      <c r="BL14" s="123" t="s">
        <v>2</v>
      </c>
      <c r="BM14" s="730"/>
      <c r="BN14" s="160" t="s">
        <v>2</v>
      </c>
      <c r="BO14" s="123" t="s">
        <v>2</v>
      </c>
      <c r="BP14" s="123" t="s">
        <v>2</v>
      </c>
      <c r="BQ14" s="123" t="s">
        <v>2</v>
      </c>
      <c r="BR14" s="123" t="s">
        <v>2</v>
      </c>
      <c r="BS14" s="726"/>
      <c r="BT14" s="159" t="s">
        <v>2</v>
      </c>
      <c r="BU14" s="123" t="s">
        <v>2</v>
      </c>
      <c r="BV14" s="123" t="s">
        <v>2</v>
      </c>
      <c r="BW14" s="729"/>
      <c r="BX14" s="122" t="s">
        <v>83</v>
      </c>
      <c r="BY14" s="123">
        <v>62.92</v>
      </c>
      <c r="BZ14" s="123">
        <f>AP14*BY14</f>
        <v>0</v>
      </c>
      <c r="CA14" s="123">
        <f>BY14*74.2947</f>
        <v>4674.6225240000003</v>
      </c>
      <c r="CB14" s="123">
        <f>BZ14*74.2947</f>
        <v>0</v>
      </c>
      <c r="CC14" s="730"/>
      <c r="CD14" s="362"/>
      <c r="CE14" s="216" t="s">
        <v>94</v>
      </c>
      <c r="CF14" s="217" t="s">
        <v>83</v>
      </c>
      <c r="CG14" s="218">
        <v>26</v>
      </c>
      <c r="CH14" s="157" t="s">
        <v>2</v>
      </c>
      <c r="CI14" s="123" t="s">
        <v>2</v>
      </c>
      <c r="CJ14" s="123" t="s">
        <v>2</v>
      </c>
      <c r="CK14" s="767"/>
      <c r="CL14" s="159" t="s">
        <v>2</v>
      </c>
      <c r="CM14" s="123" t="s">
        <v>2</v>
      </c>
      <c r="CN14" s="123" t="s">
        <v>2</v>
      </c>
      <c r="CO14" s="156" t="s">
        <v>2</v>
      </c>
      <c r="CP14" s="122" t="s">
        <v>2</v>
      </c>
      <c r="CQ14" s="123" t="s">
        <v>2</v>
      </c>
      <c r="CR14" s="123" t="s">
        <v>2</v>
      </c>
      <c r="CS14" s="730"/>
      <c r="CT14" s="160" t="s">
        <v>2</v>
      </c>
      <c r="CU14" s="123" t="s">
        <v>2</v>
      </c>
      <c r="CV14" s="123" t="s">
        <v>2</v>
      </c>
      <c r="CW14" s="123" t="s">
        <v>2</v>
      </c>
      <c r="CX14" s="123" t="s">
        <v>2</v>
      </c>
      <c r="CY14" s="726"/>
      <c r="CZ14" s="159" t="s">
        <v>2</v>
      </c>
      <c r="DA14" s="123" t="s">
        <v>2</v>
      </c>
      <c r="DB14" s="123" t="s">
        <v>2</v>
      </c>
      <c r="DC14" s="729"/>
      <c r="DD14" s="122" t="s">
        <v>83</v>
      </c>
      <c r="DE14" s="123">
        <v>62.92</v>
      </c>
      <c r="DF14" s="123">
        <v>1635.92</v>
      </c>
      <c r="DG14" s="123">
        <v>4674.6225240000003</v>
      </c>
      <c r="DH14" s="123">
        <v>121540.18562400002</v>
      </c>
      <c r="DI14" s="730"/>
      <c r="DJ14" s="56" t="s">
        <v>41</v>
      </c>
      <c r="DK14" s="159" t="s">
        <v>2</v>
      </c>
      <c r="DL14" s="157"/>
      <c r="DM14" s="123" t="s">
        <v>2</v>
      </c>
      <c r="DN14" s="123" t="s">
        <v>2</v>
      </c>
      <c r="DO14" s="829"/>
      <c r="DP14" s="58"/>
      <c r="DQ14" s="58"/>
      <c r="DR14" s="160" t="s">
        <v>2</v>
      </c>
      <c r="DS14" s="122"/>
      <c r="DT14" s="123" t="s">
        <v>2</v>
      </c>
      <c r="DU14" s="123" t="s">
        <v>2</v>
      </c>
      <c r="DV14" s="730"/>
      <c r="DW14" s="160" t="s">
        <v>2</v>
      </c>
      <c r="DX14" s="122"/>
      <c r="DY14" s="123" t="s">
        <v>2</v>
      </c>
      <c r="DZ14" s="123" t="s">
        <v>2</v>
      </c>
      <c r="EA14" s="726"/>
      <c r="EB14" s="159" t="s">
        <v>2</v>
      </c>
      <c r="EC14" s="157"/>
      <c r="ED14" s="123" t="s">
        <v>2</v>
      </c>
      <c r="EE14" s="123" t="s">
        <v>2</v>
      </c>
      <c r="EF14" s="730"/>
      <c r="EG14" s="159" t="s">
        <v>2</v>
      </c>
      <c r="EH14" s="157"/>
      <c r="EI14" s="123" t="s">
        <v>2</v>
      </c>
      <c r="EJ14" s="123" t="s">
        <v>2</v>
      </c>
      <c r="EK14" s="156" t="s">
        <v>2</v>
      </c>
      <c r="EL14" s="160" t="s">
        <v>2</v>
      </c>
      <c r="EM14" s="122"/>
      <c r="EN14" s="123">
        <v>62.92</v>
      </c>
      <c r="EO14" s="123">
        <f>AM14*EN14</f>
        <v>102932.0864</v>
      </c>
      <c r="EP14" s="123">
        <f>EN14*73.851</f>
        <v>4646.7049200000001</v>
      </c>
      <c r="EQ14" s="123">
        <f>C14*EP14</f>
        <v>120814.32792000001</v>
      </c>
      <c r="ER14" s="730"/>
    </row>
    <row r="15" spans="1:156" s="161" customFormat="1" ht="51.75" hidden="1" customHeight="1" outlineLevel="1" x14ac:dyDescent="0.25">
      <c r="A15" s="768" t="s">
        <v>68</v>
      </c>
      <c r="B15" s="769"/>
      <c r="C15" s="770"/>
      <c r="D15" s="798">
        <f>SUM(F8:F14)</f>
        <v>3217923.4316400001</v>
      </c>
      <c r="E15" s="799"/>
      <c r="F15" s="799"/>
      <c r="G15" s="800"/>
      <c r="H15" s="401"/>
      <c r="I15" s="46">
        <f t="shared" si="8"/>
        <v>0</v>
      </c>
      <c r="J15" s="71">
        <f t="shared" si="9"/>
        <v>0</v>
      </c>
      <c r="K15" s="139">
        <f t="shared" si="10"/>
        <v>0</v>
      </c>
      <c r="L15" s="772">
        <f>N8+N10+N11+N12</f>
        <v>2697314</v>
      </c>
      <c r="M15" s="772"/>
      <c r="N15" s="772"/>
      <c r="O15" s="797"/>
      <c r="P15" s="736">
        <f>R8+R10+R11+R12</f>
        <v>3336745</v>
      </c>
      <c r="Q15" s="734"/>
      <c r="R15" s="734"/>
      <c r="S15" s="735"/>
      <c r="T15" s="774">
        <f>V8+V10+V11+V12</f>
        <v>3235000</v>
      </c>
      <c r="U15" s="774"/>
      <c r="V15" s="774"/>
      <c r="W15" s="775"/>
      <c r="X15" s="240"/>
      <c r="Y15" s="240"/>
      <c r="Z15" s="240"/>
      <c r="AA15" s="731">
        <f>AC8+AC10+AC11+AC12</f>
        <v>33592.400000000001</v>
      </c>
      <c r="AB15" s="732"/>
      <c r="AC15" s="732"/>
      <c r="AD15" s="733">
        <f>AE11+AE10+AE8+AE12</f>
        <v>2793345.7888400001</v>
      </c>
      <c r="AE15" s="734"/>
      <c r="AF15" s="735"/>
      <c r="AG15" s="736">
        <f>AI8+AI10+AI11+AI12</f>
        <v>2540814</v>
      </c>
      <c r="AH15" s="734"/>
      <c r="AI15" s="734"/>
      <c r="AJ15" s="735"/>
      <c r="AK15" s="737"/>
      <c r="AL15" s="738"/>
      <c r="AM15" s="738"/>
      <c r="AN15" s="739">
        <f>AO10+AO11+AO14+AO8+AO12</f>
        <v>2165981.7402240001</v>
      </c>
      <c r="AO15" s="739"/>
      <c r="AP15" s="740"/>
      <c r="AQ15" s="440"/>
      <c r="AR15" s="768" t="s">
        <v>68</v>
      </c>
      <c r="AS15" s="769"/>
      <c r="AT15" s="770"/>
      <c r="AU15" s="799"/>
      <c r="AV15" s="799"/>
      <c r="AW15" s="800"/>
      <c r="AX15" s="401"/>
      <c r="AY15" s="46">
        <f t="shared" ref="AY15:AY17" si="19">AU15</f>
        <v>0</v>
      </c>
      <c r="AZ15" s="71">
        <f t="shared" ref="AZ15:AZ17" si="20">AV15</f>
        <v>0</v>
      </c>
      <c r="BA15" s="139">
        <f t="shared" si="13"/>
        <v>0</v>
      </c>
      <c r="BB15" s="772">
        <f>BD8+BD10+BD11+BD12</f>
        <v>2697314</v>
      </c>
      <c r="BC15" s="772"/>
      <c r="BD15" s="772"/>
      <c r="BE15" s="797"/>
      <c r="BF15" s="736">
        <f>BH8+BH10+BH11+BH12</f>
        <v>3298858.3200000003</v>
      </c>
      <c r="BG15" s="734"/>
      <c r="BH15" s="734"/>
      <c r="BI15" s="735"/>
      <c r="BJ15" s="774">
        <f>BL8+BL10+BL11+BL12</f>
        <v>3235000</v>
      </c>
      <c r="BK15" s="774"/>
      <c r="BL15" s="774"/>
      <c r="BM15" s="775"/>
      <c r="BN15" s="731" t="e">
        <f>BP8+BP10+BP11+BP12</f>
        <v>#VALUE!</v>
      </c>
      <c r="BO15" s="732"/>
      <c r="BP15" s="732"/>
      <c r="BQ15" s="733" t="e">
        <f>BR11+BR10+BR8+BR12</f>
        <v>#VALUE!</v>
      </c>
      <c r="BR15" s="734"/>
      <c r="BS15" s="735"/>
      <c r="BT15" s="736" t="e">
        <f>BV8+BV10+BV11+BV12</f>
        <v>#VALUE!</v>
      </c>
      <c r="BU15" s="734"/>
      <c r="BV15" s="734"/>
      <c r="BW15" s="735"/>
      <c r="BX15" s="737"/>
      <c r="BY15" s="738"/>
      <c r="BZ15" s="738"/>
      <c r="CA15" s="739" t="e">
        <f>CB10+CB11+CB14+CB8+CB12</f>
        <v>#VALUE!</v>
      </c>
      <c r="CB15" s="739"/>
      <c r="CC15" s="740"/>
      <c r="CD15" s="363"/>
      <c r="CE15" s="768" t="s">
        <v>68</v>
      </c>
      <c r="CF15" s="769"/>
      <c r="CG15" s="770"/>
      <c r="CH15" s="771">
        <f>CJ8+CJ10+CJ11+CJ12</f>
        <v>2697314</v>
      </c>
      <c r="CI15" s="772"/>
      <c r="CJ15" s="772"/>
      <c r="CK15" s="773"/>
      <c r="CL15" s="736">
        <f>CN8+CN10+CN11+CN12</f>
        <v>3298858.3200000003</v>
      </c>
      <c r="CM15" s="734"/>
      <c r="CN15" s="734"/>
      <c r="CO15" s="735"/>
      <c r="CP15" s="774">
        <f>CR8+CR10+CR11+CR12</f>
        <v>3235000</v>
      </c>
      <c r="CQ15" s="774"/>
      <c r="CR15" s="774"/>
      <c r="CS15" s="775"/>
      <c r="CT15" s="731">
        <f>CV8+CV10+CV11+CV12</f>
        <v>34258.400000000001</v>
      </c>
      <c r="CU15" s="732"/>
      <c r="CV15" s="732"/>
      <c r="CW15" s="733">
        <f>CX11+CX10+CX8+CX12</f>
        <v>2864642.8720800001</v>
      </c>
      <c r="CX15" s="734"/>
      <c r="CY15" s="735"/>
      <c r="CZ15" s="736">
        <f>DB8+DB10+DB11+DB12</f>
        <v>2540814</v>
      </c>
      <c r="DA15" s="734"/>
      <c r="DB15" s="734"/>
      <c r="DC15" s="735"/>
      <c r="DD15" s="737"/>
      <c r="DE15" s="738"/>
      <c r="DF15" s="738"/>
      <c r="DG15" s="739">
        <f>DH10+DH11+DH14+DH8+DH12</f>
        <v>2165981.7402240001</v>
      </c>
      <c r="DH15" s="739"/>
      <c r="DI15" s="740"/>
      <c r="DK15" s="771">
        <f>DN8+DN10+DN11</f>
        <v>2426446</v>
      </c>
      <c r="DL15" s="772"/>
      <c r="DM15" s="772"/>
      <c r="DN15" s="772"/>
      <c r="DO15" s="773"/>
      <c r="DP15" s="59"/>
      <c r="DQ15" s="59"/>
      <c r="DR15" s="855">
        <f>DU8+DU10+DU11</f>
        <v>3425000</v>
      </c>
      <c r="DS15" s="774"/>
      <c r="DT15" s="774"/>
      <c r="DU15" s="774"/>
      <c r="DV15" s="775"/>
      <c r="DW15" s="736">
        <f>DZ8+DZ10+DZ11</f>
        <v>2408880</v>
      </c>
      <c r="DX15" s="734"/>
      <c r="DY15" s="734"/>
      <c r="DZ15" s="734"/>
      <c r="EA15" s="735"/>
      <c r="EB15" s="736">
        <v>2661363.2599999998</v>
      </c>
      <c r="EC15" s="734"/>
      <c r="ED15" s="734"/>
      <c r="EE15" s="734"/>
      <c r="EF15" s="735"/>
      <c r="EG15" s="736">
        <f>EJ8+EJ10+EJ11</f>
        <v>3129301.66</v>
      </c>
      <c r="EH15" s="734"/>
      <c r="EI15" s="734"/>
      <c r="EJ15" s="734"/>
      <c r="EK15" s="735"/>
      <c r="EL15" s="869"/>
      <c r="EM15" s="870"/>
      <c r="EN15" s="870"/>
      <c r="EO15" s="871"/>
      <c r="EP15" s="733">
        <f>EQ11+EQ10+EQ8+EQ14</f>
        <v>2153046.14592</v>
      </c>
      <c r="EQ15" s="734"/>
      <c r="ER15" s="735"/>
    </row>
    <row r="16" spans="1:156" s="162" customFormat="1" ht="51" hidden="1" customHeight="1" outlineLevel="1" x14ac:dyDescent="0.25">
      <c r="A16" s="826" t="s">
        <v>80</v>
      </c>
      <c r="B16" s="827"/>
      <c r="C16" s="828"/>
      <c r="D16" s="801"/>
      <c r="E16" s="802"/>
      <c r="F16" s="802"/>
      <c r="G16" s="797"/>
      <c r="H16" s="401"/>
      <c r="I16" s="46">
        <f t="shared" si="8"/>
        <v>0</v>
      </c>
      <c r="J16" s="71">
        <f t="shared" si="9"/>
        <v>0</v>
      </c>
      <c r="K16" s="139">
        <f t="shared" si="10"/>
        <v>0</v>
      </c>
      <c r="L16" s="744">
        <f>N8+N9+N10+N11+N13+N12</f>
        <v>3319439</v>
      </c>
      <c r="M16" s="744"/>
      <c r="N16" s="744"/>
      <c r="O16" s="745"/>
      <c r="P16" s="743">
        <f>R8+R10+R11+R13+R12+R9</f>
        <v>4068161.71</v>
      </c>
      <c r="Q16" s="744"/>
      <c r="R16" s="744"/>
      <c r="S16" s="745"/>
      <c r="T16" s="744">
        <f>SUM(V8:V14)</f>
        <v>3874375</v>
      </c>
      <c r="U16" s="744"/>
      <c r="V16" s="744"/>
      <c r="W16" s="745"/>
      <c r="X16" s="239"/>
      <c r="Y16" s="239"/>
      <c r="Z16" s="239"/>
      <c r="AA16" s="741">
        <f>AC8+AC10+AC11+AC12</f>
        <v>33592.400000000001</v>
      </c>
      <c r="AB16" s="742"/>
      <c r="AC16" s="742"/>
      <c r="AD16" s="733">
        <f>AE11+AE10+AE8+AE12</f>
        <v>2793345.7888400001</v>
      </c>
      <c r="AE16" s="734"/>
      <c r="AF16" s="735"/>
      <c r="AG16" s="743">
        <f>AI8+AI10+AI11+AI12</f>
        <v>2540814</v>
      </c>
      <c r="AH16" s="744"/>
      <c r="AI16" s="744"/>
      <c r="AJ16" s="745"/>
      <c r="AK16" s="746">
        <f>AM10+AM11+AM14+AM8+AM12</f>
        <v>29153.919999999998</v>
      </c>
      <c r="AL16" s="747"/>
      <c r="AM16" s="747"/>
      <c r="AN16" s="748">
        <f>AO10+AO11+AO14+AO8+AO12</f>
        <v>2165981.7402240001</v>
      </c>
      <c r="AO16" s="748"/>
      <c r="AP16" s="749"/>
      <c r="AQ16" s="441"/>
      <c r="AR16" s="826" t="s">
        <v>80</v>
      </c>
      <c r="AS16" s="827"/>
      <c r="AT16" s="828"/>
      <c r="AU16" s="802"/>
      <c r="AV16" s="802"/>
      <c r="AW16" s="797"/>
      <c r="AX16" s="401"/>
      <c r="AY16" s="46">
        <f t="shared" si="19"/>
        <v>0</v>
      </c>
      <c r="AZ16" s="71">
        <f t="shared" si="20"/>
        <v>0</v>
      </c>
      <c r="BA16" s="139">
        <f t="shared" si="13"/>
        <v>0</v>
      </c>
      <c r="BB16" s="744">
        <f>BD8+BD9+BD10+BD11+BD13+BD12</f>
        <v>3319439</v>
      </c>
      <c r="BC16" s="744"/>
      <c r="BD16" s="744"/>
      <c r="BE16" s="745"/>
      <c r="BF16" s="743">
        <f>BH8+BH10+BH11+BH13+BH12</f>
        <v>3332274.99</v>
      </c>
      <c r="BG16" s="744"/>
      <c r="BH16" s="744"/>
      <c r="BI16" s="745"/>
      <c r="BJ16" s="744">
        <f>SUM(BL8:BL14)</f>
        <v>3874375</v>
      </c>
      <c r="BK16" s="744"/>
      <c r="BL16" s="744"/>
      <c r="BM16" s="745"/>
      <c r="BN16" s="741" t="e">
        <f>BP8+BP10+BP11+BP12</f>
        <v>#VALUE!</v>
      </c>
      <c r="BO16" s="742"/>
      <c r="BP16" s="742"/>
      <c r="BQ16" s="733" t="e">
        <f>BR11+BR10+BR8+BR12</f>
        <v>#VALUE!</v>
      </c>
      <c r="BR16" s="734"/>
      <c r="BS16" s="735"/>
      <c r="BT16" s="743" t="e">
        <f>BV8+BV10+BV11+BV12</f>
        <v>#VALUE!</v>
      </c>
      <c r="BU16" s="744"/>
      <c r="BV16" s="744"/>
      <c r="BW16" s="745"/>
      <c r="BX16" s="746" t="e">
        <f>BZ10+BZ11+BZ14+BZ8+BZ12</f>
        <v>#VALUE!</v>
      </c>
      <c r="BY16" s="747"/>
      <c r="BZ16" s="747"/>
      <c r="CA16" s="748" t="e">
        <f>CB10+CB11+CB14+CB8+CB12</f>
        <v>#VALUE!</v>
      </c>
      <c r="CB16" s="748"/>
      <c r="CC16" s="749"/>
      <c r="CD16" s="364"/>
      <c r="CE16" s="776" t="s">
        <v>80</v>
      </c>
      <c r="CF16" s="777"/>
      <c r="CG16" s="778"/>
      <c r="CH16" s="743">
        <f>CJ8+CJ9+CJ10+CJ11+CJ13+CJ12</f>
        <v>3319439</v>
      </c>
      <c r="CI16" s="744"/>
      <c r="CJ16" s="744"/>
      <c r="CK16" s="745"/>
      <c r="CL16" s="743">
        <f>CN8+CN10+CN11+CN13+CN12</f>
        <v>3332274.99</v>
      </c>
      <c r="CM16" s="744"/>
      <c r="CN16" s="744"/>
      <c r="CO16" s="745"/>
      <c r="CP16" s="744">
        <f>SUM(CR8:CR14)</f>
        <v>3874375</v>
      </c>
      <c r="CQ16" s="744"/>
      <c r="CR16" s="744"/>
      <c r="CS16" s="745"/>
      <c r="CT16" s="741">
        <f>CV8+CV10+CV11+CV12</f>
        <v>34258.400000000001</v>
      </c>
      <c r="CU16" s="742"/>
      <c r="CV16" s="742"/>
      <c r="CW16" s="733">
        <f>CX11+CX10+CX8+CX12</f>
        <v>2864642.8720800001</v>
      </c>
      <c r="CX16" s="734"/>
      <c r="CY16" s="735"/>
      <c r="CZ16" s="743">
        <f>DB8+DB10+DB11+DB12</f>
        <v>2540814</v>
      </c>
      <c r="DA16" s="744"/>
      <c r="DB16" s="744"/>
      <c r="DC16" s="745"/>
      <c r="DD16" s="746">
        <f>DF10+DF11+DF14+DF8+DF12</f>
        <v>29153.919999999998</v>
      </c>
      <c r="DE16" s="747"/>
      <c r="DF16" s="747"/>
      <c r="DG16" s="748">
        <f>DH10+DH11+DH14+DH8+DH12</f>
        <v>2165981.7402240001</v>
      </c>
      <c r="DH16" s="748"/>
      <c r="DI16" s="749"/>
      <c r="DK16" s="743">
        <f>DN8+DN9+DN10+DN11+DN13</f>
        <v>3201041</v>
      </c>
      <c r="DL16" s="744"/>
      <c r="DM16" s="744"/>
      <c r="DN16" s="744"/>
      <c r="DO16" s="745"/>
      <c r="DP16" s="63">
        <f>DK16-AN15</f>
        <v>1035059.2597759999</v>
      </c>
      <c r="DQ16" s="64">
        <f>DP16/DK16</f>
        <v>0.32335082861356662</v>
      </c>
      <c r="DR16" s="743">
        <f>SUM(DU8:DU14)</f>
        <v>4172375</v>
      </c>
      <c r="DS16" s="744"/>
      <c r="DT16" s="744"/>
      <c r="DU16" s="744"/>
      <c r="DV16" s="745"/>
      <c r="DW16" s="743">
        <f>DZ8+DZ10+DZ11</f>
        <v>2408880</v>
      </c>
      <c r="DX16" s="744"/>
      <c r="DY16" s="744"/>
      <c r="DZ16" s="744"/>
      <c r="EA16" s="745"/>
      <c r="EB16" s="743">
        <f>EE8+EE10+EE11</f>
        <v>2661363.2599999998</v>
      </c>
      <c r="EC16" s="744"/>
      <c r="ED16" s="744"/>
      <c r="EE16" s="744"/>
      <c r="EF16" s="745"/>
      <c r="EG16" s="743">
        <f>EJ8+EJ10+EJ11+EJ13</f>
        <v>3163751.66</v>
      </c>
      <c r="EH16" s="744"/>
      <c r="EI16" s="744"/>
      <c r="EJ16" s="744"/>
      <c r="EK16" s="745"/>
      <c r="EL16" s="850">
        <f>EO10+EO11+EO14+EO8</f>
        <v>130450.0864</v>
      </c>
      <c r="EM16" s="851"/>
      <c r="EN16" s="852"/>
      <c r="EO16" s="852"/>
      <c r="EP16" s="853">
        <f>EQ10+EQ11+EQ14+EQ8</f>
        <v>2153046.14592</v>
      </c>
      <c r="EQ16" s="853"/>
      <c r="ER16" s="854"/>
    </row>
    <row r="17" spans="1:148" s="48" customFormat="1" ht="46.5" customHeight="1" collapsed="1" x14ac:dyDescent="0.25">
      <c r="A17" s="219">
        <v>6</v>
      </c>
      <c r="B17" s="220" t="s">
        <v>75</v>
      </c>
      <c r="C17" s="221">
        <v>12</v>
      </c>
      <c r="D17" s="126"/>
      <c r="E17" s="236">
        <f>MIN(M17,AH17,AD17,Q17,U17)</f>
        <v>11582</v>
      </c>
      <c r="F17" s="236">
        <f>C17*E17</f>
        <v>138984</v>
      </c>
      <c r="G17" s="172" t="str">
        <f>IF(E17=M17,$L$5,IF(E17=AH17,$AG$5,IF(E17=AD17,$AA$5,IF(E17=Q17,$P$5,IF(E17=U17,$T$5,IF(E17=AN17,$AK$5))))))</f>
        <v>АО «СофтЛайн Трейд»</v>
      </c>
      <c r="H17" s="485" t="str">
        <f>L17</f>
        <v>1T02T60NNL1 ЕЛ-3190 (25К) Тонер</v>
      </c>
      <c r="I17" s="389">
        <f t="shared" si="8"/>
        <v>11582</v>
      </c>
      <c r="J17" s="390">
        <f t="shared" si="9"/>
        <v>138984</v>
      </c>
      <c r="K17" s="391" t="str">
        <f t="shared" si="10"/>
        <v>АО «СофтЛайн Трейд»</v>
      </c>
      <c r="L17" s="171" t="s">
        <v>56</v>
      </c>
      <c r="M17" s="52">
        <v>11582</v>
      </c>
      <c r="N17" s="52">
        <f>C17*M17</f>
        <v>138984</v>
      </c>
      <c r="O17" s="677" t="s">
        <v>93</v>
      </c>
      <c r="P17" s="50"/>
      <c r="Q17" s="53">
        <v>15026.67</v>
      </c>
      <c r="R17" s="52">
        <f>C17*Q17</f>
        <v>180320.04</v>
      </c>
      <c r="S17" s="54" t="s">
        <v>84</v>
      </c>
      <c r="T17" s="73" t="s">
        <v>2</v>
      </c>
      <c r="U17" s="52">
        <v>13500</v>
      </c>
      <c r="V17" s="52">
        <f>C17*U17</f>
        <v>162000</v>
      </c>
      <c r="W17" s="677" t="s">
        <v>91</v>
      </c>
      <c r="X17" s="219">
        <v>6</v>
      </c>
      <c r="Y17" s="220" t="s">
        <v>75</v>
      </c>
      <c r="Z17" s="221">
        <v>12</v>
      </c>
      <c r="AA17" s="51" t="s">
        <v>2</v>
      </c>
      <c r="AB17" s="52" t="s">
        <v>2</v>
      </c>
      <c r="AC17" s="52" t="s">
        <v>2</v>
      </c>
      <c r="AD17" s="52" t="s">
        <v>2</v>
      </c>
      <c r="AE17" s="52" t="s">
        <v>2</v>
      </c>
      <c r="AF17" s="750" t="s">
        <v>81</v>
      </c>
      <c r="AG17" s="51" t="s">
        <v>2</v>
      </c>
      <c r="AH17" s="52" t="s">
        <v>2</v>
      </c>
      <c r="AI17" s="52" t="s">
        <v>2</v>
      </c>
      <c r="AJ17" s="677" t="s">
        <v>61</v>
      </c>
      <c r="AK17" s="116"/>
      <c r="AL17" s="49" t="s">
        <v>2</v>
      </c>
      <c r="AM17" s="49" t="s">
        <v>2</v>
      </c>
      <c r="AN17" s="49" t="s">
        <v>2</v>
      </c>
      <c r="AO17" s="49" t="s">
        <v>2</v>
      </c>
      <c r="AP17" s="680" t="s">
        <v>63</v>
      </c>
      <c r="AQ17" s="442"/>
      <c r="AR17" s="219">
        <v>6</v>
      </c>
      <c r="AS17" s="220" t="s">
        <v>75</v>
      </c>
      <c r="AT17" s="221">
        <v>12</v>
      </c>
      <c r="AU17" s="236">
        <f>MIN(BC17,BX17,BT17,BG17,BK17)</f>
        <v>11582</v>
      </c>
      <c r="AV17" s="236">
        <f>AT17*AU17</f>
        <v>138984</v>
      </c>
      <c r="AW17" s="172" t="str">
        <f>IF(AU17=BC17,$L$5,IF(AU17=BX17,$AG$5,IF(AU17=BT17,$AA$5,IF(AU17=BG17,$P$5,IF(AU17=BK17,$T$5,IF(AU17=#REF!,$AK$5))))))</f>
        <v>АО «СофтЛайн Трейд»</v>
      </c>
      <c r="AX17" s="402" t="str">
        <f>BB17</f>
        <v>1T02T60NNL1 ЕЛ-3190 (25К) Тонер</v>
      </c>
      <c r="AY17" s="389">
        <f t="shared" si="19"/>
        <v>11582</v>
      </c>
      <c r="AZ17" s="390">
        <f t="shared" si="20"/>
        <v>138984</v>
      </c>
      <c r="BA17" s="391" t="str">
        <f t="shared" si="13"/>
        <v>АО «СофтЛайн Трейд»</v>
      </c>
      <c r="BB17" s="171" t="s">
        <v>56</v>
      </c>
      <c r="BC17" s="52">
        <v>11582</v>
      </c>
      <c r="BD17" s="52">
        <f>AT17*BC17</f>
        <v>138984</v>
      </c>
      <c r="BE17" s="677" t="s">
        <v>93</v>
      </c>
      <c r="BF17" s="50"/>
      <c r="BG17" s="53">
        <v>15026.67</v>
      </c>
      <c r="BH17" s="52">
        <f>AT17*BG17</f>
        <v>180320.04</v>
      </c>
      <c r="BI17" s="54" t="s">
        <v>84</v>
      </c>
      <c r="BJ17" s="73" t="s">
        <v>2</v>
      </c>
      <c r="BK17" s="52">
        <v>13500</v>
      </c>
      <c r="BL17" s="52">
        <f>AT17*BK17</f>
        <v>162000</v>
      </c>
      <c r="BM17" s="677" t="s">
        <v>91</v>
      </c>
      <c r="BN17" s="51" t="s">
        <v>2</v>
      </c>
      <c r="BO17" s="52" t="s">
        <v>2</v>
      </c>
      <c r="BP17" s="52" t="s">
        <v>2</v>
      </c>
      <c r="BQ17" s="52" t="s">
        <v>2</v>
      </c>
      <c r="BR17" s="52" t="s">
        <v>2</v>
      </c>
      <c r="BS17" s="750" t="s">
        <v>81</v>
      </c>
      <c r="BT17" s="51" t="s">
        <v>2</v>
      </c>
      <c r="BU17" s="52" t="s">
        <v>2</v>
      </c>
      <c r="BV17" s="52" t="s">
        <v>2</v>
      </c>
      <c r="BW17" s="677" t="s">
        <v>61</v>
      </c>
      <c r="BX17" s="116"/>
      <c r="BY17" s="49" t="s">
        <v>2</v>
      </c>
      <c r="BZ17" s="49" t="s">
        <v>2</v>
      </c>
      <c r="CA17" s="49" t="s">
        <v>2</v>
      </c>
      <c r="CB17" s="49" t="s">
        <v>2</v>
      </c>
      <c r="CC17" s="680" t="s">
        <v>63</v>
      </c>
      <c r="CD17" s="424"/>
      <c r="CE17" s="219">
        <v>6</v>
      </c>
      <c r="CF17" s="220" t="s">
        <v>75</v>
      </c>
      <c r="CG17" s="221">
        <v>12</v>
      </c>
      <c r="CH17" s="171" t="s">
        <v>56</v>
      </c>
      <c r="CI17" s="52">
        <v>11582</v>
      </c>
      <c r="CJ17" s="52">
        <f>CG17*CI17</f>
        <v>138984</v>
      </c>
      <c r="CK17" s="750" t="s">
        <v>93</v>
      </c>
      <c r="CL17" s="50"/>
      <c r="CM17" s="53">
        <v>15026.67</v>
      </c>
      <c r="CN17" s="52">
        <f>CG17*CM17</f>
        <v>180320.04</v>
      </c>
      <c r="CO17" s="54" t="s">
        <v>84</v>
      </c>
      <c r="CP17" s="73" t="s">
        <v>2</v>
      </c>
      <c r="CQ17" s="52">
        <v>13500</v>
      </c>
      <c r="CR17" s="52">
        <f>CG17*CQ17</f>
        <v>162000</v>
      </c>
      <c r="CS17" s="677" t="s">
        <v>91</v>
      </c>
      <c r="CT17" s="51" t="s">
        <v>2</v>
      </c>
      <c r="CU17" s="52" t="s">
        <v>2</v>
      </c>
      <c r="CV17" s="52" t="s">
        <v>2</v>
      </c>
      <c r="CW17" s="52" t="s">
        <v>2</v>
      </c>
      <c r="CX17" s="52" t="s">
        <v>2</v>
      </c>
      <c r="CY17" s="750" t="s">
        <v>81</v>
      </c>
      <c r="CZ17" s="51" t="s">
        <v>2</v>
      </c>
      <c r="DA17" s="52" t="s">
        <v>2</v>
      </c>
      <c r="DB17" s="52" t="s">
        <v>2</v>
      </c>
      <c r="DC17" s="677" t="s">
        <v>61</v>
      </c>
      <c r="DD17" s="116"/>
      <c r="DE17" s="49" t="s">
        <v>2</v>
      </c>
      <c r="DF17" s="49" t="s">
        <v>2</v>
      </c>
      <c r="DG17" s="49" t="s">
        <v>2</v>
      </c>
      <c r="DH17" s="49" t="s">
        <v>2</v>
      </c>
      <c r="DI17" s="680" t="s">
        <v>63</v>
      </c>
      <c r="DK17" s="51" t="s">
        <v>2</v>
      </c>
      <c r="DL17" s="73"/>
      <c r="DM17" s="52" t="s">
        <v>2</v>
      </c>
      <c r="DN17" s="52" t="s">
        <v>2</v>
      </c>
      <c r="DO17" s="677" t="s">
        <v>93</v>
      </c>
      <c r="DP17" s="66"/>
      <c r="DQ17" s="67"/>
      <c r="DR17" s="55"/>
      <c r="DS17" s="55"/>
      <c r="DT17" s="52">
        <v>13500</v>
      </c>
      <c r="DU17" s="52">
        <f>C17*DT17</f>
        <v>162000</v>
      </c>
      <c r="DV17" s="677" t="s">
        <v>91</v>
      </c>
      <c r="DW17" s="51" t="s">
        <v>2</v>
      </c>
      <c r="DX17" s="73"/>
      <c r="DY17" s="52" t="s">
        <v>2</v>
      </c>
      <c r="DZ17" s="52" t="s">
        <v>2</v>
      </c>
      <c r="EA17" s="677" t="s">
        <v>81</v>
      </c>
      <c r="EB17" s="51" t="s">
        <v>2</v>
      </c>
      <c r="EC17" s="73"/>
      <c r="ED17" s="52" t="s">
        <v>2</v>
      </c>
      <c r="EE17" s="52" t="s">
        <v>2</v>
      </c>
      <c r="EF17" s="677" t="s">
        <v>61</v>
      </c>
      <c r="EG17" s="50"/>
      <c r="EH17" s="74"/>
      <c r="EI17" s="53">
        <v>10166.67</v>
      </c>
      <c r="EJ17" s="52">
        <f>C17*EI17</f>
        <v>122000.04000000001</v>
      </c>
      <c r="EK17" s="54" t="s">
        <v>84</v>
      </c>
      <c r="EL17" s="50"/>
      <c r="EM17" s="74"/>
      <c r="EN17" s="49" t="s">
        <v>2</v>
      </c>
      <c r="EO17" s="49" t="s">
        <v>2</v>
      </c>
      <c r="EP17" s="49" t="s">
        <v>2</v>
      </c>
      <c r="EQ17" s="49" t="s">
        <v>2</v>
      </c>
      <c r="ER17" s="680" t="s">
        <v>63</v>
      </c>
    </row>
    <row r="18" spans="1:148" s="48" customFormat="1" ht="142.5" customHeight="1" x14ac:dyDescent="0.25">
      <c r="A18" s="219">
        <v>7</v>
      </c>
      <c r="B18" s="222" t="s">
        <v>76</v>
      </c>
      <c r="C18" s="221">
        <v>12</v>
      </c>
      <c r="D18" s="126"/>
      <c r="E18" s="236">
        <f>MIN(M18,AH18,AD18,U18)</f>
        <v>3492.4722000000002</v>
      </c>
      <c r="F18" s="52">
        <f t="shared" ref="F18:F25" si="21">C18*E18</f>
        <v>41909.666400000002</v>
      </c>
      <c r="G18" s="172" t="str">
        <f>IF(E18=M18,$L$5,IF(E18=AH18,$AG$5,IF(E18=AD18,$AA$5,IF(E18=Q18,$P$5,IF(E18=U18,$T$5,IF(E18=AN18,$AK$5))))))</f>
        <v>ООО «САОТРОН»</v>
      </c>
      <c r="H18" s="486" t="s">
        <v>170</v>
      </c>
      <c r="I18" s="389">
        <f>M18</f>
        <v>4236</v>
      </c>
      <c r="J18" s="390">
        <f>N18</f>
        <v>50832</v>
      </c>
      <c r="K18" s="391" t="str">
        <f>L5</f>
        <v>АО «СофтЛайн Трейд»</v>
      </c>
      <c r="L18" s="246" t="s">
        <v>92</v>
      </c>
      <c r="M18" s="52">
        <v>4236</v>
      </c>
      <c r="N18" s="52">
        <f>C18*M18</f>
        <v>50832</v>
      </c>
      <c r="O18" s="678"/>
      <c r="P18" s="77" t="s">
        <v>92</v>
      </c>
      <c r="Q18" s="53">
        <v>0</v>
      </c>
      <c r="R18" s="52">
        <f>C18*Q18</f>
        <v>0</v>
      </c>
      <c r="S18" s="249" t="s">
        <v>172</v>
      </c>
      <c r="T18" s="73" t="s">
        <v>2</v>
      </c>
      <c r="U18" s="52">
        <v>4500</v>
      </c>
      <c r="V18" s="52">
        <f>C18*U18</f>
        <v>54000</v>
      </c>
      <c r="W18" s="678"/>
      <c r="X18" s="219">
        <v>7</v>
      </c>
      <c r="Y18" s="222" t="s">
        <v>76</v>
      </c>
      <c r="Z18" s="221">
        <v>12</v>
      </c>
      <c r="AA18" s="51" t="s">
        <v>2</v>
      </c>
      <c r="AB18" s="52">
        <v>42</v>
      </c>
      <c r="AC18" s="52">
        <f>C18*AB18</f>
        <v>504</v>
      </c>
      <c r="AD18" s="52">
        <f>AB18*83.1541</f>
        <v>3492.4722000000002</v>
      </c>
      <c r="AE18" s="52">
        <f>AC18*83.1541</f>
        <v>41909.666400000002</v>
      </c>
      <c r="AF18" s="678"/>
      <c r="AG18" s="73" t="s">
        <v>2</v>
      </c>
      <c r="AH18" s="52">
        <v>4179</v>
      </c>
      <c r="AI18" s="52">
        <f>C18*AH18</f>
        <v>50148</v>
      </c>
      <c r="AJ18" s="678"/>
      <c r="AK18" s="124" t="s">
        <v>87</v>
      </c>
      <c r="AL18" s="49">
        <v>67.92</v>
      </c>
      <c r="AM18" s="49">
        <f>C18*AL18</f>
        <v>815.04</v>
      </c>
      <c r="AN18" s="52">
        <f t="shared" ref="AN18" si="22">AL18*74.2947</f>
        <v>5046.0960240000004</v>
      </c>
      <c r="AO18" s="52">
        <f t="shared" ref="AO18:AO19" si="23">AM18*74.2947</f>
        <v>60553.152288000005</v>
      </c>
      <c r="AP18" s="681"/>
      <c r="AQ18" s="424"/>
      <c r="AR18" s="219">
        <v>7</v>
      </c>
      <c r="AS18" s="222" t="s">
        <v>76</v>
      </c>
      <c r="AT18" s="221">
        <v>12</v>
      </c>
      <c r="AU18" s="236">
        <f>MIN(BC18,BX18,BT18,BG18,BK18)</f>
        <v>3856.67</v>
      </c>
      <c r="AV18" s="52">
        <f>AT18*AU18</f>
        <v>46280.04</v>
      </c>
      <c r="AW18" s="172" t="str">
        <f>IF(AU18=BC18,$L$5,IF(AU18=BX18,$AG$5,IF(AU18=BT18,$AA$5,IF(AU18=BG18,$P$5,IF(AU18=BK18,$T$5,IF(AU18=#REF!,$AK$5))))))</f>
        <v>ООО «АСКОМ»</v>
      </c>
      <c r="AX18" s="222" t="s">
        <v>170</v>
      </c>
      <c r="AY18" s="352" t="str">
        <f>BT18</f>
        <v>-</v>
      </c>
      <c r="AZ18" s="353">
        <f>BU18</f>
        <v>4179</v>
      </c>
      <c r="BA18" s="354">
        <f>BQ5</f>
        <v>0</v>
      </c>
      <c r="BB18" s="246" t="s">
        <v>92</v>
      </c>
      <c r="BC18" s="52">
        <v>4236</v>
      </c>
      <c r="BD18" s="52">
        <f>AT18*BC18</f>
        <v>50832</v>
      </c>
      <c r="BE18" s="678"/>
      <c r="BF18" s="50"/>
      <c r="BG18" s="53">
        <v>3856.67</v>
      </c>
      <c r="BH18" s="52">
        <f>AT18*BG18</f>
        <v>46280.04</v>
      </c>
      <c r="BI18" s="54" t="s">
        <v>107</v>
      </c>
      <c r="BJ18" s="73" t="s">
        <v>2</v>
      </c>
      <c r="BK18" s="52">
        <v>4500</v>
      </c>
      <c r="BL18" s="52">
        <f>AT18*BK18</f>
        <v>54000</v>
      </c>
      <c r="BM18" s="678"/>
      <c r="BN18" s="51" t="s">
        <v>2</v>
      </c>
      <c r="BO18" s="52">
        <v>42</v>
      </c>
      <c r="BP18" s="52">
        <f>AP18*BO18</f>
        <v>0</v>
      </c>
      <c r="BQ18" s="52">
        <f>BO18*83.1541</f>
        <v>3492.4722000000002</v>
      </c>
      <c r="BR18" s="52">
        <f>BP18*83.1541</f>
        <v>0</v>
      </c>
      <c r="BS18" s="678"/>
      <c r="BT18" s="73" t="s">
        <v>2</v>
      </c>
      <c r="BU18" s="52">
        <v>4179</v>
      </c>
      <c r="BV18" s="52">
        <f>AP18*BU18</f>
        <v>0</v>
      </c>
      <c r="BW18" s="678"/>
      <c r="BX18" s="124" t="s">
        <v>87</v>
      </c>
      <c r="BY18" s="49">
        <v>67.92</v>
      </c>
      <c r="BZ18" s="49">
        <f>AP18*BY18</f>
        <v>0</v>
      </c>
      <c r="CA18" s="52">
        <f t="shared" ref="CA18" si="24">BY18*74.2947</f>
        <v>5046.0960240000004</v>
      </c>
      <c r="CB18" s="52">
        <f t="shared" ref="CB18:CB19" si="25">BZ18*74.2947</f>
        <v>0</v>
      </c>
      <c r="CC18" s="681"/>
      <c r="CD18" s="424"/>
      <c r="CE18" s="219">
        <v>7</v>
      </c>
      <c r="CF18" s="222" t="s">
        <v>76</v>
      </c>
      <c r="CG18" s="221">
        <v>12</v>
      </c>
      <c r="CH18" s="246" t="s">
        <v>92</v>
      </c>
      <c r="CI18" s="52">
        <v>4236</v>
      </c>
      <c r="CJ18" s="52">
        <f>CG18*CI18</f>
        <v>50832</v>
      </c>
      <c r="CK18" s="678"/>
      <c r="CL18" s="50"/>
      <c r="CM18" s="53">
        <v>3856.67</v>
      </c>
      <c r="CN18" s="52">
        <f>CG18*CM18</f>
        <v>46280.04</v>
      </c>
      <c r="CO18" s="54" t="s">
        <v>107</v>
      </c>
      <c r="CP18" s="73" t="s">
        <v>2</v>
      </c>
      <c r="CQ18" s="52">
        <v>4500</v>
      </c>
      <c r="CR18" s="52">
        <f>CG18*CQ18</f>
        <v>54000</v>
      </c>
      <c r="CS18" s="678"/>
      <c r="CT18" s="51" t="s">
        <v>2</v>
      </c>
      <c r="CU18" s="52">
        <v>57.5</v>
      </c>
      <c r="CV18" s="52">
        <v>690</v>
      </c>
      <c r="CW18" s="52">
        <v>4808.0752499999999</v>
      </c>
      <c r="CX18" s="52">
        <v>57696.903000000006</v>
      </c>
      <c r="CY18" s="678"/>
      <c r="CZ18" s="73" t="s">
        <v>2</v>
      </c>
      <c r="DA18" s="52">
        <v>4179</v>
      </c>
      <c r="DB18" s="52">
        <v>50148</v>
      </c>
      <c r="DC18" s="678"/>
      <c r="DD18" s="124" t="s">
        <v>87</v>
      </c>
      <c r="DE18" s="49">
        <v>67.92</v>
      </c>
      <c r="DF18" s="49">
        <v>815.04</v>
      </c>
      <c r="DG18" s="52">
        <v>5046.0960240000004</v>
      </c>
      <c r="DH18" s="52">
        <v>60553.152288000005</v>
      </c>
      <c r="DI18" s="681"/>
      <c r="DK18" s="169" t="s">
        <v>92</v>
      </c>
      <c r="DL18" s="73"/>
      <c r="DM18" s="52">
        <v>4380</v>
      </c>
      <c r="DN18" s="52">
        <f>DM18*C18</f>
        <v>52560</v>
      </c>
      <c r="DO18" s="678"/>
      <c r="DP18" s="65"/>
      <c r="DQ18" s="68"/>
      <c r="DR18" s="55"/>
      <c r="DS18" s="55"/>
      <c r="DT18" s="52">
        <v>4500</v>
      </c>
      <c r="DU18" s="52">
        <f>C18*DT18</f>
        <v>54000</v>
      </c>
      <c r="DV18" s="678"/>
      <c r="DW18" s="51"/>
      <c r="DX18" s="73"/>
      <c r="DY18" s="52">
        <v>5104</v>
      </c>
      <c r="DZ18" s="52">
        <f>C18*DY18</f>
        <v>61248</v>
      </c>
      <c r="EA18" s="678"/>
      <c r="EB18" s="73"/>
      <c r="EC18" s="73"/>
      <c r="ED18" s="52">
        <v>8539</v>
      </c>
      <c r="EE18" s="52">
        <f>C18*ED18</f>
        <v>102468</v>
      </c>
      <c r="EF18" s="678"/>
      <c r="EG18" s="50"/>
      <c r="EH18" s="74"/>
      <c r="EI18" s="53">
        <v>3975.83</v>
      </c>
      <c r="EJ18" s="52">
        <f>C18*EI18</f>
        <v>47709.96</v>
      </c>
      <c r="EK18" s="54" t="s">
        <v>107</v>
      </c>
      <c r="EL18" s="77" t="s">
        <v>87</v>
      </c>
      <c r="EM18" s="78"/>
      <c r="EN18" s="49">
        <v>67.92</v>
      </c>
      <c r="EO18" s="49">
        <f>EN18*C18</f>
        <v>815.04</v>
      </c>
      <c r="EP18" s="52">
        <f>EN18*73.851</f>
        <v>5015.9599200000002</v>
      </c>
      <c r="EQ18" s="52">
        <f>C18*EP18</f>
        <v>60191.519039999999</v>
      </c>
      <c r="ER18" s="681"/>
    </row>
    <row r="19" spans="1:148" s="48" customFormat="1" ht="136.5" customHeight="1" x14ac:dyDescent="0.25">
      <c r="A19" s="219">
        <v>8</v>
      </c>
      <c r="B19" s="223" t="s">
        <v>77</v>
      </c>
      <c r="C19" s="221">
        <v>14</v>
      </c>
      <c r="D19" s="126"/>
      <c r="E19" s="236">
        <f>MIN(M19,AH19,AD19,U19)</f>
        <v>3492.4722000000002</v>
      </c>
      <c r="F19" s="52">
        <f t="shared" si="21"/>
        <v>48894.610800000002</v>
      </c>
      <c r="G19" s="248" t="str">
        <f>IF(E19=M19,$L$5,IF(E19=AH19,$AG$5,IF(E19=AD19,$AA$5,IF(E19=Q19,$P$5,IF(E19=U19,$T$5,IF(E19=AN19,$AK$5))))))</f>
        <v>ООО «САОТРОН»</v>
      </c>
      <c r="H19" s="487" t="str">
        <f>L19</f>
        <v>BTRY-MC33-52MA-01 Аккумулятор Mc33 Battery Lithium Ion, Pp+ Mc3300 High Capacity Battery, Not Compatible With Mc32, 1 Unit</v>
      </c>
      <c r="I19" s="389">
        <f>M19</f>
        <v>4236</v>
      </c>
      <c r="J19" s="390">
        <f>N19</f>
        <v>59304</v>
      </c>
      <c r="K19" s="391" t="str">
        <f>L5</f>
        <v>АО «СофтЛайн Трейд»</v>
      </c>
      <c r="L19" s="247" t="s">
        <v>92</v>
      </c>
      <c r="M19" s="52">
        <v>4236</v>
      </c>
      <c r="N19" s="52">
        <f>C19*M19</f>
        <v>59304</v>
      </c>
      <c r="O19" s="678"/>
      <c r="P19" s="77" t="s">
        <v>92</v>
      </c>
      <c r="Q19" s="53">
        <v>0</v>
      </c>
      <c r="R19" s="52">
        <f>C19*Q19</f>
        <v>0</v>
      </c>
      <c r="S19" s="249" t="s">
        <v>172</v>
      </c>
      <c r="T19" s="73" t="s">
        <v>41</v>
      </c>
      <c r="U19" s="52">
        <v>4500</v>
      </c>
      <c r="V19" s="52">
        <f>C19*U19</f>
        <v>63000</v>
      </c>
      <c r="W19" s="678"/>
      <c r="X19" s="219">
        <v>8</v>
      </c>
      <c r="Y19" s="223" t="s">
        <v>77</v>
      </c>
      <c r="Z19" s="221">
        <v>14</v>
      </c>
      <c r="AA19" s="51" t="s">
        <v>2</v>
      </c>
      <c r="AB19" s="52">
        <v>42</v>
      </c>
      <c r="AC19" s="52">
        <f>C19*AB19</f>
        <v>588</v>
      </c>
      <c r="AD19" s="52">
        <f t="shared" ref="AD19:AD20" si="26">AB19*83.1541</f>
        <v>3492.4722000000002</v>
      </c>
      <c r="AE19" s="52">
        <f t="shared" ref="AE19:AE20" si="27">AC19*83.1541</f>
        <v>48894.610800000002</v>
      </c>
      <c r="AF19" s="678"/>
      <c r="AG19" s="73" t="s">
        <v>2</v>
      </c>
      <c r="AH19" s="52">
        <v>4179</v>
      </c>
      <c r="AI19" s="52">
        <f>C19*AH19</f>
        <v>58506</v>
      </c>
      <c r="AJ19" s="678"/>
      <c r="AK19" s="124" t="s">
        <v>87</v>
      </c>
      <c r="AL19" s="49">
        <v>67.92</v>
      </c>
      <c r="AM19" s="49">
        <f>C19*AL19</f>
        <v>950.88</v>
      </c>
      <c r="AN19" s="52">
        <f>AL19*74.2947</f>
        <v>5046.0960240000004</v>
      </c>
      <c r="AO19" s="52">
        <f t="shared" si="23"/>
        <v>70645.344336000009</v>
      </c>
      <c r="AP19" s="681"/>
      <c r="AQ19" s="424"/>
      <c r="AR19" s="219">
        <v>8</v>
      </c>
      <c r="AS19" s="223" t="s">
        <v>77</v>
      </c>
      <c r="AT19" s="221">
        <v>14</v>
      </c>
      <c r="AU19" s="52">
        <f>MIN(BC19,BX19,BT19,BG19,BK19)</f>
        <v>3856.67</v>
      </c>
      <c r="AV19" s="52">
        <f>AT19*AU19</f>
        <v>53993.380000000005</v>
      </c>
      <c r="AW19" s="248" t="str">
        <f>IF(AU19=BC19,$L$5,IF(AU19=BX19,$AG$5,IF(AU19=BT19,$AA$5,IF(AU19=BG19,$P$5,IF(AU19=BK19,$T$5,IF(AU19=#REF!,$AK$5))))))</f>
        <v>ООО «АСКОМ»</v>
      </c>
      <c r="AX19" s="403" t="str">
        <f>BB19</f>
        <v>BTRY-MC33-52MA-01 Аккумулятор Mc33 Battery Lithium Ion, Pp+ Mc3300 High Capacity Battery, Not Compatible With Mc32, 1 Unit</v>
      </c>
      <c r="AY19" s="389">
        <f>BC19</f>
        <v>4236</v>
      </c>
      <c r="AZ19" s="390">
        <f>BD19</f>
        <v>59304</v>
      </c>
      <c r="BA19" s="391" t="str">
        <f>BB5</f>
        <v>АО «СофтЛайн Трейд»</v>
      </c>
      <c r="BB19" s="247" t="s">
        <v>92</v>
      </c>
      <c r="BC19" s="52">
        <v>4236</v>
      </c>
      <c r="BD19" s="52">
        <f>AT19*BC19</f>
        <v>59304</v>
      </c>
      <c r="BE19" s="678"/>
      <c r="BF19" s="50"/>
      <c r="BG19" s="53">
        <v>3856.67</v>
      </c>
      <c r="BH19" s="52">
        <f>AT19*BG19</f>
        <v>53993.380000000005</v>
      </c>
      <c r="BI19" s="54" t="s">
        <v>108</v>
      </c>
      <c r="BJ19" s="73" t="s">
        <v>2</v>
      </c>
      <c r="BK19" s="52">
        <v>4500</v>
      </c>
      <c r="BL19" s="52">
        <f>AT19*BK19</f>
        <v>63000</v>
      </c>
      <c r="BM19" s="678"/>
      <c r="BN19" s="51" t="s">
        <v>2</v>
      </c>
      <c r="BO19" s="52">
        <v>42</v>
      </c>
      <c r="BP19" s="52">
        <f>AP19*BO19</f>
        <v>0</v>
      </c>
      <c r="BQ19" s="52">
        <f t="shared" ref="BQ19:BQ20" si="28">BO19*83.1541</f>
        <v>3492.4722000000002</v>
      </c>
      <c r="BR19" s="52">
        <f t="shared" ref="BR19:BR20" si="29">BP19*83.1541</f>
        <v>0</v>
      </c>
      <c r="BS19" s="678"/>
      <c r="BT19" s="73" t="s">
        <v>2</v>
      </c>
      <c r="BU19" s="52">
        <v>4179</v>
      </c>
      <c r="BV19" s="52">
        <f>AP19*BU19</f>
        <v>0</v>
      </c>
      <c r="BW19" s="678"/>
      <c r="BX19" s="124" t="s">
        <v>87</v>
      </c>
      <c r="BY19" s="49">
        <v>67.92</v>
      </c>
      <c r="BZ19" s="49">
        <f>AP19*BY19</f>
        <v>0</v>
      </c>
      <c r="CA19" s="52">
        <f>BY19*74.2947</f>
        <v>5046.0960240000004</v>
      </c>
      <c r="CB19" s="52">
        <f t="shared" si="25"/>
        <v>0</v>
      </c>
      <c r="CC19" s="681"/>
      <c r="CD19" s="424"/>
      <c r="CE19" s="219">
        <v>8</v>
      </c>
      <c r="CF19" s="223" t="s">
        <v>77</v>
      </c>
      <c r="CG19" s="221">
        <v>14</v>
      </c>
      <c r="CH19" s="247" t="s">
        <v>92</v>
      </c>
      <c r="CI19" s="52">
        <v>4236</v>
      </c>
      <c r="CJ19" s="52">
        <f>CG19*CI19</f>
        <v>59304</v>
      </c>
      <c r="CK19" s="678"/>
      <c r="CL19" s="50"/>
      <c r="CM19" s="53">
        <v>3856.67</v>
      </c>
      <c r="CN19" s="52">
        <f>CG19*CM19</f>
        <v>53993.380000000005</v>
      </c>
      <c r="CO19" s="54" t="s">
        <v>108</v>
      </c>
      <c r="CP19" s="73" t="s">
        <v>2</v>
      </c>
      <c r="CQ19" s="52">
        <v>4500</v>
      </c>
      <c r="CR19" s="52">
        <f>CG19*CQ19</f>
        <v>63000</v>
      </c>
      <c r="CS19" s="678"/>
      <c r="CT19" s="51" t="s">
        <v>2</v>
      </c>
      <c r="CU19" s="52">
        <v>57.5</v>
      </c>
      <c r="CV19" s="52">
        <v>805</v>
      </c>
      <c r="CW19" s="52">
        <v>4808.0752499999999</v>
      </c>
      <c r="CX19" s="52">
        <v>67313.053500000009</v>
      </c>
      <c r="CY19" s="678"/>
      <c r="CZ19" s="73" t="s">
        <v>2</v>
      </c>
      <c r="DA19" s="52">
        <v>4179</v>
      </c>
      <c r="DB19" s="52">
        <v>58506</v>
      </c>
      <c r="DC19" s="678"/>
      <c r="DD19" s="124" t="s">
        <v>87</v>
      </c>
      <c r="DE19" s="49">
        <v>67.92</v>
      </c>
      <c r="DF19" s="49">
        <v>950.88</v>
      </c>
      <c r="DG19" s="52">
        <v>5046.0960240000004</v>
      </c>
      <c r="DH19" s="52">
        <v>70645.344336000009</v>
      </c>
      <c r="DI19" s="681"/>
      <c r="DK19" s="169" t="s">
        <v>92</v>
      </c>
      <c r="DL19" s="73"/>
      <c r="DM19" s="52">
        <v>4380</v>
      </c>
      <c r="DN19" s="52">
        <f>DM19*C19</f>
        <v>61320</v>
      </c>
      <c r="DO19" s="678"/>
      <c r="DP19" s="65"/>
      <c r="DQ19" s="68"/>
      <c r="DR19" s="55"/>
      <c r="DS19" s="55"/>
      <c r="DT19" s="52">
        <v>4500</v>
      </c>
      <c r="DU19" s="52">
        <f>C19*DT19</f>
        <v>63000</v>
      </c>
      <c r="DV19" s="678"/>
      <c r="DW19" s="51"/>
      <c r="DX19" s="73"/>
      <c r="DY19" s="52">
        <v>5104</v>
      </c>
      <c r="DZ19" s="52">
        <f>C19*DY19</f>
        <v>71456</v>
      </c>
      <c r="EA19" s="678"/>
      <c r="EB19" s="73"/>
      <c r="EC19" s="73"/>
      <c r="ED19" s="52">
        <v>8539</v>
      </c>
      <c r="EE19" s="52">
        <f>C19*ED19</f>
        <v>119546</v>
      </c>
      <c r="EF19" s="678"/>
      <c r="EG19" s="50"/>
      <c r="EH19" s="74"/>
      <c r="EI19" s="53">
        <v>3975.83</v>
      </c>
      <c r="EJ19" s="52">
        <f>C19*EI19</f>
        <v>55661.619999999995</v>
      </c>
      <c r="EK19" s="54" t="s">
        <v>108</v>
      </c>
      <c r="EL19" s="77" t="s">
        <v>87</v>
      </c>
      <c r="EM19" s="78"/>
      <c r="EN19" s="49">
        <v>67.92</v>
      </c>
      <c r="EO19" s="49">
        <f>EN19*C19</f>
        <v>950.88</v>
      </c>
      <c r="EP19" s="52">
        <f t="shared" ref="EP19:EP25" si="30">EN19*73.851</f>
        <v>5015.9599200000002</v>
      </c>
      <c r="EQ19" s="52">
        <f>C19*EP19</f>
        <v>70223.438880000002</v>
      </c>
      <c r="ER19" s="681"/>
    </row>
    <row r="20" spans="1:148" s="463" customFormat="1" ht="111.75" customHeight="1" x14ac:dyDescent="0.25">
      <c r="A20" s="447">
        <v>9</v>
      </c>
      <c r="B20" s="448" t="s">
        <v>78</v>
      </c>
      <c r="C20" s="449">
        <v>7</v>
      </c>
      <c r="D20" s="450"/>
      <c r="E20" s="52">
        <f>MIN(M20,AH20,AD20,Q20,U20)</f>
        <v>20954.833200000001</v>
      </c>
      <c r="F20" s="52">
        <f t="shared" si="21"/>
        <v>146683.83240000001</v>
      </c>
      <c r="G20" s="249" t="str">
        <f>IF(E20=M20,$L$5,IF(E20=AH20,$AG$5,IF(E20=AD20,$AA$5,IF(E20=Q20,$P$5,IF(E20=U20,$T$5,IF(E20=AN20,$AK$5))))))</f>
        <v>ООО «САОТРОН»</v>
      </c>
      <c r="H20" s="488" t="s">
        <v>78</v>
      </c>
      <c r="I20" s="392">
        <f>AD20</f>
        <v>20954.833200000001</v>
      </c>
      <c r="J20" s="393">
        <f>AE20</f>
        <v>146683.83240000001</v>
      </c>
      <c r="K20" s="394" t="str">
        <f>AA5</f>
        <v>ООО «САОТРОН»</v>
      </c>
      <c r="L20" s="457" t="s">
        <v>2</v>
      </c>
      <c r="M20" s="451">
        <f>SUM(M21:M24)</f>
        <v>22537</v>
      </c>
      <c r="N20" s="451">
        <f>C20*M20</f>
        <v>157759</v>
      </c>
      <c r="O20" s="678"/>
      <c r="P20" s="469" t="s">
        <v>175</v>
      </c>
      <c r="Q20" s="459">
        <f>Q21+Q22+Q23+Q24</f>
        <v>22074</v>
      </c>
      <c r="R20" s="459">
        <f>R21+R22+R23+R24</f>
        <v>154518</v>
      </c>
      <c r="S20" s="751" t="s">
        <v>85</v>
      </c>
      <c r="T20" s="460" t="s">
        <v>2</v>
      </c>
      <c r="U20" s="451">
        <v>27500</v>
      </c>
      <c r="V20" s="451">
        <f>C20*U20</f>
        <v>192500</v>
      </c>
      <c r="W20" s="678"/>
      <c r="X20" s="447">
        <v>9</v>
      </c>
      <c r="Y20" s="453" t="s">
        <v>78</v>
      </c>
      <c r="Z20" s="449">
        <v>7</v>
      </c>
      <c r="AA20" s="65" t="s">
        <v>2</v>
      </c>
      <c r="AB20" s="451">
        <v>252</v>
      </c>
      <c r="AC20" s="451">
        <f>C20*AB20</f>
        <v>1764</v>
      </c>
      <c r="AD20" s="451">
        <f t="shared" si="26"/>
        <v>20954.833200000001</v>
      </c>
      <c r="AE20" s="451">
        <f t="shared" si="27"/>
        <v>146683.83240000001</v>
      </c>
      <c r="AF20" s="678"/>
      <c r="AG20" s="460" t="s">
        <v>2</v>
      </c>
      <c r="AH20" s="451">
        <v>24322</v>
      </c>
      <c r="AI20" s="451">
        <f>C20*AH20</f>
        <v>170254</v>
      </c>
      <c r="AJ20" s="678"/>
      <c r="AK20" s="461" t="s">
        <v>88</v>
      </c>
      <c r="AL20" s="462">
        <v>158.58000000000001</v>
      </c>
      <c r="AM20" s="462">
        <f>C20*AL20</f>
        <v>1110.0600000000002</v>
      </c>
      <c r="AN20" s="451">
        <f>AL20*74.2947</f>
        <v>11781.653526000002</v>
      </c>
      <c r="AO20" s="451">
        <f>AM20*74.2947</f>
        <v>82471.57468200002</v>
      </c>
      <c r="AP20" s="681"/>
      <c r="AQ20" s="424"/>
      <c r="AR20" s="447">
        <v>9</v>
      </c>
      <c r="AS20" s="453" t="s">
        <v>78</v>
      </c>
      <c r="AT20" s="449">
        <v>7</v>
      </c>
      <c r="AU20" s="451">
        <f>MIN(BC20,BX20,BT20,BG20,BK20)</f>
        <v>22537</v>
      </c>
      <c r="AV20" s="451">
        <f>AT20*AU20</f>
        <v>157759</v>
      </c>
      <c r="AW20" s="452" t="str">
        <f>IF(AU20=BC20,$L$5,IF(AU20=BX20,$AG$5,IF(AU20=BT20,$AA$5,IF(AU20=BG20,$P$5,IF(AU20=BK20,$T$5,IF(AU20=#REF!,$AK$5))))))</f>
        <v>АО «СофтЛайн Трейд»</v>
      </c>
      <c r="AX20" s="453" t="s">
        <v>78</v>
      </c>
      <c r="AY20" s="454">
        <f t="shared" ref="AY20:AY29" si="31">AU20</f>
        <v>22537</v>
      </c>
      <c r="AZ20" s="455">
        <f t="shared" ref="AZ20:AZ29" si="32">AV20</f>
        <v>157759</v>
      </c>
      <c r="BA20" s="456" t="str">
        <f t="shared" ref="BA20:BA29" si="33">AW20</f>
        <v>АО «СофтЛайн Трейд»</v>
      </c>
      <c r="BB20" s="457" t="s">
        <v>2</v>
      </c>
      <c r="BC20" s="451">
        <f>SUM(BC21:BC24)</f>
        <v>22537</v>
      </c>
      <c r="BD20" s="451">
        <f>AT20*BC20</f>
        <v>157759</v>
      </c>
      <c r="BE20" s="678"/>
      <c r="BF20" s="458"/>
      <c r="BG20" s="459">
        <v>23514.17</v>
      </c>
      <c r="BH20" s="451">
        <f>AT20*BG20</f>
        <v>164599.19</v>
      </c>
      <c r="BI20" s="751" t="s">
        <v>85</v>
      </c>
      <c r="BJ20" s="460" t="s">
        <v>2</v>
      </c>
      <c r="BK20" s="451">
        <v>27500</v>
      </c>
      <c r="BL20" s="451">
        <f>AT20*BK20</f>
        <v>192500</v>
      </c>
      <c r="BM20" s="678"/>
      <c r="BN20" s="65" t="s">
        <v>2</v>
      </c>
      <c r="BO20" s="451">
        <v>252</v>
      </c>
      <c r="BP20" s="451">
        <f>AP20*BO20</f>
        <v>0</v>
      </c>
      <c r="BQ20" s="451">
        <f t="shared" si="28"/>
        <v>20954.833200000001</v>
      </c>
      <c r="BR20" s="451">
        <f t="shared" si="29"/>
        <v>0</v>
      </c>
      <c r="BS20" s="678"/>
      <c r="BT20" s="460" t="s">
        <v>2</v>
      </c>
      <c r="BU20" s="451">
        <v>24322</v>
      </c>
      <c r="BV20" s="451">
        <f>AP20*BU20</f>
        <v>0</v>
      </c>
      <c r="BW20" s="678"/>
      <c r="BX20" s="461" t="s">
        <v>88</v>
      </c>
      <c r="BY20" s="462">
        <v>158.58000000000001</v>
      </c>
      <c r="BZ20" s="462">
        <f>AP20*BY20</f>
        <v>0</v>
      </c>
      <c r="CA20" s="451">
        <f>BY20*74.2947</f>
        <v>11781.653526000002</v>
      </c>
      <c r="CB20" s="451">
        <f>BZ20*74.2947</f>
        <v>0</v>
      </c>
      <c r="CC20" s="681"/>
      <c r="CD20" s="424"/>
      <c r="CE20" s="447">
        <v>9</v>
      </c>
      <c r="CF20" s="453" t="s">
        <v>78</v>
      </c>
      <c r="CG20" s="449">
        <v>7</v>
      </c>
      <c r="CH20" s="457" t="s">
        <v>2</v>
      </c>
      <c r="CI20" s="451">
        <f>SUM(CI21:CI24)</f>
        <v>22537</v>
      </c>
      <c r="CJ20" s="451">
        <f>CG20*CI20</f>
        <v>157759</v>
      </c>
      <c r="CK20" s="678"/>
      <c r="CL20" s="458"/>
      <c r="CM20" s="459">
        <v>23514.17</v>
      </c>
      <c r="CN20" s="451">
        <f>CG20*CM20</f>
        <v>164599.19</v>
      </c>
      <c r="CO20" s="751" t="s">
        <v>85</v>
      </c>
      <c r="CP20" s="460" t="s">
        <v>2</v>
      </c>
      <c r="CQ20" s="451">
        <v>27500</v>
      </c>
      <c r="CR20" s="451">
        <f>CG20*CQ20</f>
        <v>192500</v>
      </c>
      <c r="CS20" s="678"/>
      <c r="CT20" s="65" t="s">
        <v>2</v>
      </c>
      <c r="CU20" s="451">
        <v>252</v>
      </c>
      <c r="CV20" s="451">
        <v>1764</v>
      </c>
      <c r="CW20" s="451">
        <v>21071.912400000001</v>
      </c>
      <c r="CX20" s="451">
        <v>147503.38680000001</v>
      </c>
      <c r="CY20" s="678"/>
      <c r="CZ20" s="460" t="s">
        <v>2</v>
      </c>
      <c r="DA20" s="451">
        <v>24322</v>
      </c>
      <c r="DB20" s="451">
        <v>170254</v>
      </c>
      <c r="DC20" s="678"/>
      <c r="DD20" s="461" t="s">
        <v>88</v>
      </c>
      <c r="DE20" s="462">
        <v>158.58000000000001</v>
      </c>
      <c r="DF20" s="462">
        <v>1110.0600000000002</v>
      </c>
      <c r="DG20" s="451">
        <v>11781.653526000002</v>
      </c>
      <c r="DH20" s="451">
        <v>82471.57468200002</v>
      </c>
      <c r="DI20" s="681"/>
      <c r="DK20" s="464" t="s">
        <v>95</v>
      </c>
      <c r="DL20" s="465"/>
      <c r="DM20" s="451">
        <v>23300</v>
      </c>
      <c r="DN20" s="451">
        <f>C20*DM20</f>
        <v>163100</v>
      </c>
      <c r="DO20" s="678"/>
      <c r="DP20" s="65">
        <f>DM20-AO20</f>
        <v>-59171.57468200002</v>
      </c>
      <c r="DQ20" s="466">
        <f>DP20/DM20</f>
        <v>-2.5395525614592285</v>
      </c>
      <c r="DR20" s="467"/>
      <c r="DS20" s="467"/>
      <c r="DT20" s="451">
        <v>27500</v>
      </c>
      <c r="DU20" s="451">
        <f>C20*DT20</f>
        <v>192500</v>
      </c>
      <c r="DV20" s="678"/>
      <c r="DW20" s="65"/>
      <c r="DX20" s="460"/>
      <c r="DY20" s="451">
        <v>23300</v>
      </c>
      <c r="DZ20" s="451">
        <f>C20*DY20</f>
        <v>163100</v>
      </c>
      <c r="EA20" s="678"/>
      <c r="EB20" s="460"/>
      <c r="EC20" s="460"/>
      <c r="ED20" s="451">
        <v>31512</v>
      </c>
      <c r="EE20" s="451">
        <f>C20*ED20</f>
        <v>220584</v>
      </c>
      <c r="EF20" s="678"/>
      <c r="EG20" s="458"/>
      <c r="EH20" s="468"/>
      <c r="EI20" s="459">
        <v>24240.83</v>
      </c>
      <c r="EJ20" s="451">
        <f>C20*EI20</f>
        <v>169685.81</v>
      </c>
      <c r="EK20" s="751" t="s">
        <v>85</v>
      </c>
      <c r="EL20" s="469" t="s">
        <v>88</v>
      </c>
      <c r="EM20" s="470"/>
      <c r="EN20" s="462">
        <v>158.58000000000001</v>
      </c>
      <c r="EO20" s="462">
        <f>EN20*C20</f>
        <v>1110.0600000000002</v>
      </c>
      <c r="EP20" s="451">
        <f t="shared" si="30"/>
        <v>11711.291580000001</v>
      </c>
      <c r="EQ20" s="451">
        <f>C20*EP20</f>
        <v>81979.041060000003</v>
      </c>
      <c r="ER20" s="681"/>
    </row>
    <row r="21" spans="1:148" s="81" customFormat="1" ht="68.25" hidden="1" customHeight="1" outlineLevel="1" x14ac:dyDescent="0.25">
      <c r="A21" s="224" t="s">
        <v>2</v>
      </c>
      <c r="B21" s="225" t="s">
        <v>2</v>
      </c>
      <c r="C21" s="226" t="s">
        <v>2</v>
      </c>
      <c r="D21" s="173" t="s">
        <v>2</v>
      </c>
      <c r="E21" s="82" t="s">
        <v>2</v>
      </c>
      <c r="F21" s="82" t="s">
        <v>2</v>
      </c>
      <c r="G21" s="80" t="s">
        <v>2</v>
      </c>
      <c r="H21" s="404"/>
      <c r="I21" s="352" t="str">
        <f t="shared" si="8"/>
        <v>-</v>
      </c>
      <c r="J21" s="353" t="str">
        <f t="shared" si="9"/>
        <v>-</v>
      </c>
      <c r="K21" s="354" t="str">
        <f t="shared" si="10"/>
        <v>-</v>
      </c>
      <c r="L21" s="84" t="s">
        <v>114</v>
      </c>
      <c r="M21" s="82">
        <v>18799</v>
      </c>
      <c r="N21" s="82" t="s">
        <v>2</v>
      </c>
      <c r="O21" s="678"/>
      <c r="P21" s="91" t="s">
        <v>114</v>
      </c>
      <c r="Q21" s="90">
        <v>18370.830000000002</v>
      </c>
      <c r="R21" s="82">
        <f>Q21*C20</f>
        <v>128595.81000000001</v>
      </c>
      <c r="S21" s="752"/>
      <c r="T21" s="87" t="s">
        <v>2</v>
      </c>
      <c r="U21" s="82" t="s">
        <v>2</v>
      </c>
      <c r="V21" s="82" t="s">
        <v>2</v>
      </c>
      <c r="W21" s="678"/>
      <c r="X21" s="224"/>
      <c r="Y21" s="225"/>
      <c r="Z21" s="226"/>
      <c r="AA21" s="85" t="s">
        <v>2</v>
      </c>
      <c r="AB21" s="82" t="s">
        <v>2</v>
      </c>
      <c r="AC21" s="82" t="s">
        <v>2</v>
      </c>
      <c r="AD21" s="82" t="s">
        <v>2</v>
      </c>
      <c r="AE21" s="82" t="s">
        <v>2</v>
      </c>
      <c r="AF21" s="678"/>
      <c r="AG21" s="87" t="s">
        <v>2</v>
      </c>
      <c r="AH21" s="82"/>
      <c r="AI21" s="82"/>
      <c r="AJ21" s="678"/>
      <c r="AK21" s="117"/>
      <c r="AL21" s="79"/>
      <c r="AM21" s="79"/>
      <c r="AN21" s="82"/>
      <c r="AO21" s="82"/>
      <c r="AP21" s="681"/>
      <c r="AQ21" s="424"/>
      <c r="AR21" s="224" t="s">
        <v>2</v>
      </c>
      <c r="AS21" s="225" t="s">
        <v>2</v>
      </c>
      <c r="AT21" s="226" t="s">
        <v>2</v>
      </c>
      <c r="AU21" s="82" t="s">
        <v>2</v>
      </c>
      <c r="AV21" s="82" t="s">
        <v>2</v>
      </c>
      <c r="AW21" s="80" t="s">
        <v>2</v>
      </c>
      <c r="AX21" s="404"/>
      <c r="AY21" s="46" t="str">
        <f t="shared" si="31"/>
        <v>-</v>
      </c>
      <c r="AZ21" s="71" t="str">
        <f t="shared" si="32"/>
        <v>-</v>
      </c>
      <c r="BA21" s="139" t="str">
        <f t="shared" si="33"/>
        <v>-</v>
      </c>
      <c r="BB21" s="84" t="s">
        <v>114</v>
      </c>
      <c r="BC21" s="82">
        <v>18799</v>
      </c>
      <c r="BD21" s="82" t="s">
        <v>2</v>
      </c>
      <c r="BE21" s="678"/>
      <c r="BF21" s="88"/>
      <c r="BG21" s="90"/>
      <c r="BH21" s="82"/>
      <c r="BI21" s="752"/>
      <c r="BJ21" s="87" t="s">
        <v>2</v>
      </c>
      <c r="BK21" s="82" t="s">
        <v>2</v>
      </c>
      <c r="BL21" s="82" t="s">
        <v>2</v>
      </c>
      <c r="BM21" s="678"/>
      <c r="BN21" s="85" t="s">
        <v>2</v>
      </c>
      <c r="BO21" s="82" t="s">
        <v>2</v>
      </c>
      <c r="BP21" s="82" t="s">
        <v>2</v>
      </c>
      <c r="BQ21" s="82" t="s">
        <v>2</v>
      </c>
      <c r="BR21" s="82" t="s">
        <v>2</v>
      </c>
      <c r="BS21" s="678"/>
      <c r="BT21" s="87" t="s">
        <v>2</v>
      </c>
      <c r="BU21" s="82"/>
      <c r="BV21" s="82"/>
      <c r="BW21" s="678"/>
      <c r="BX21" s="117"/>
      <c r="BY21" s="79"/>
      <c r="BZ21" s="79"/>
      <c r="CA21" s="82"/>
      <c r="CB21" s="82"/>
      <c r="CC21" s="681"/>
      <c r="CD21" s="424"/>
      <c r="CE21" s="224" t="s">
        <v>2</v>
      </c>
      <c r="CF21" s="225" t="s">
        <v>2</v>
      </c>
      <c r="CG21" s="226" t="s">
        <v>2</v>
      </c>
      <c r="CH21" s="84" t="s">
        <v>114</v>
      </c>
      <c r="CI21" s="82">
        <v>18799</v>
      </c>
      <c r="CJ21" s="82" t="s">
        <v>2</v>
      </c>
      <c r="CK21" s="678"/>
      <c r="CL21" s="88"/>
      <c r="CM21" s="90"/>
      <c r="CN21" s="82"/>
      <c r="CO21" s="752"/>
      <c r="CP21" s="87" t="s">
        <v>2</v>
      </c>
      <c r="CQ21" s="82" t="s">
        <v>2</v>
      </c>
      <c r="CR21" s="82" t="s">
        <v>2</v>
      </c>
      <c r="CS21" s="678"/>
      <c r="CT21" s="85" t="s">
        <v>2</v>
      </c>
      <c r="CU21" s="82" t="s">
        <v>2</v>
      </c>
      <c r="CV21" s="82" t="s">
        <v>2</v>
      </c>
      <c r="CW21" s="82" t="s">
        <v>2</v>
      </c>
      <c r="CX21" s="82" t="s">
        <v>2</v>
      </c>
      <c r="CY21" s="678"/>
      <c r="CZ21" s="87" t="s">
        <v>2</v>
      </c>
      <c r="DA21" s="82"/>
      <c r="DB21" s="82"/>
      <c r="DC21" s="678"/>
      <c r="DD21" s="117"/>
      <c r="DE21" s="79"/>
      <c r="DF21" s="79"/>
      <c r="DG21" s="82"/>
      <c r="DH21" s="82"/>
      <c r="DI21" s="681"/>
      <c r="DK21" s="83"/>
      <c r="DL21" s="84"/>
      <c r="DM21" s="82"/>
      <c r="DN21" s="82"/>
      <c r="DO21" s="678"/>
      <c r="DP21" s="85"/>
      <c r="DQ21" s="86"/>
      <c r="DR21" s="93"/>
      <c r="DS21" s="93"/>
      <c r="DT21" s="82"/>
      <c r="DU21" s="82"/>
      <c r="DV21" s="678"/>
      <c r="DW21" s="85"/>
      <c r="DX21" s="87"/>
      <c r="DY21" s="82"/>
      <c r="DZ21" s="82"/>
      <c r="EA21" s="678"/>
      <c r="EB21" s="87"/>
      <c r="EC21" s="87"/>
      <c r="ED21" s="82"/>
      <c r="EE21" s="82"/>
      <c r="EF21" s="678"/>
      <c r="EG21" s="88"/>
      <c r="EH21" s="89"/>
      <c r="EI21" s="90"/>
      <c r="EJ21" s="82"/>
      <c r="EK21" s="752"/>
      <c r="EL21" s="91"/>
      <c r="EM21" s="92"/>
      <c r="EN21" s="79"/>
      <c r="EO21" s="79"/>
      <c r="EP21" s="82"/>
      <c r="EQ21" s="82"/>
      <c r="ER21" s="681"/>
    </row>
    <row r="22" spans="1:148" s="81" customFormat="1" ht="81.75" hidden="1" customHeight="1" outlineLevel="1" x14ac:dyDescent="0.25">
      <c r="A22" s="224" t="s">
        <v>2</v>
      </c>
      <c r="B22" s="225" t="s">
        <v>2</v>
      </c>
      <c r="C22" s="226" t="s">
        <v>2</v>
      </c>
      <c r="D22" s="173" t="s">
        <v>2</v>
      </c>
      <c r="E22" s="82" t="s">
        <v>2</v>
      </c>
      <c r="F22" s="82" t="s">
        <v>2</v>
      </c>
      <c r="G22" s="80" t="s">
        <v>2</v>
      </c>
      <c r="H22" s="404"/>
      <c r="I22" s="352" t="str">
        <f t="shared" si="8"/>
        <v>-</v>
      </c>
      <c r="J22" s="353" t="str">
        <f t="shared" si="9"/>
        <v>-</v>
      </c>
      <c r="K22" s="354" t="str">
        <f t="shared" si="10"/>
        <v>-</v>
      </c>
      <c r="L22" s="84" t="s">
        <v>115</v>
      </c>
      <c r="M22" s="82">
        <v>2584</v>
      </c>
      <c r="N22" s="82" t="s">
        <v>2</v>
      </c>
      <c r="O22" s="678"/>
      <c r="P22" s="91" t="s">
        <v>115</v>
      </c>
      <c r="Q22" s="90">
        <v>2607.33</v>
      </c>
      <c r="R22" s="82">
        <f>C20*Q22</f>
        <v>18251.309999999998</v>
      </c>
      <c r="S22" s="752"/>
      <c r="T22" s="87" t="s">
        <v>2</v>
      </c>
      <c r="U22" s="82" t="s">
        <v>2</v>
      </c>
      <c r="V22" s="82" t="s">
        <v>2</v>
      </c>
      <c r="W22" s="678"/>
      <c r="X22" s="224"/>
      <c r="Y22" s="225"/>
      <c r="Z22" s="226"/>
      <c r="AA22" s="85" t="s">
        <v>2</v>
      </c>
      <c r="AB22" s="82" t="s">
        <v>2</v>
      </c>
      <c r="AC22" s="82" t="s">
        <v>2</v>
      </c>
      <c r="AD22" s="82" t="s">
        <v>2</v>
      </c>
      <c r="AE22" s="82" t="s">
        <v>2</v>
      </c>
      <c r="AF22" s="678"/>
      <c r="AG22" s="87" t="s">
        <v>2</v>
      </c>
      <c r="AH22" s="82"/>
      <c r="AI22" s="82"/>
      <c r="AJ22" s="678"/>
      <c r="AK22" s="117"/>
      <c r="AL22" s="79"/>
      <c r="AM22" s="79"/>
      <c r="AN22" s="82"/>
      <c r="AO22" s="82"/>
      <c r="AP22" s="681"/>
      <c r="AQ22" s="424"/>
      <c r="AR22" s="224" t="s">
        <v>2</v>
      </c>
      <c r="AS22" s="225" t="s">
        <v>2</v>
      </c>
      <c r="AT22" s="226" t="s">
        <v>2</v>
      </c>
      <c r="AU22" s="82" t="s">
        <v>2</v>
      </c>
      <c r="AV22" s="82" t="s">
        <v>2</v>
      </c>
      <c r="AW22" s="80" t="s">
        <v>2</v>
      </c>
      <c r="AX22" s="404"/>
      <c r="AY22" s="46" t="str">
        <f t="shared" si="31"/>
        <v>-</v>
      </c>
      <c r="AZ22" s="71" t="str">
        <f t="shared" si="32"/>
        <v>-</v>
      </c>
      <c r="BA22" s="139" t="str">
        <f t="shared" si="33"/>
        <v>-</v>
      </c>
      <c r="BB22" s="84" t="s">
        <v>115</v>
      </c>
      <c r="BC22" s="82">
        <v>2584</v>
      </c>
      <c r="BD22" s="82" t="s">
        <v>2</v>
      </c>
      <c r="BE22" s="678"/>
      <c r="BF22" s="88"/>
      <c r="BG22" s="90"/>
      <c r="BH22" s="82"/>
      <c r="BI22" s="752"/>
      <c r="BJ22" s="87" t="s">
        <v>2</v>
      </c>
      <c r="BK22" s="82" t="s">
        <v>2</v>
      </c>
      <c r="BL22" s="82" t="s">
        <v>2</v>
      </c>
      <c r="BM22" s="678"/>
      <c r="BN22" s="85" t="s">
        <v>2</v>
      </c>
      <c r="BO22" s="82" t="s">
        <v>2</v>
      </c>
      <c r="BP22" s="82" t="s">
        <v>2</v>
      </c>
      <c r="BQ22" s="82" t="s">
        <v>2</v>
      </c>
      <c r="BR22" s="82" t="s">
        <v>2</v>
      </c>
      <c r="BS22" s="678"/>
      <c r="BT22" s="87" t="s">
        <v>2</v>
      </c>
      <c r="BU22" s="82"/>
      <c r="BV22" s="82"/>
      <c r="BW22" s="678"/>
      <c r="BX22" s="117"/>
      <c r="BY22" s="79"/>
      <c r="BZ22" s="79"/>
      <c r="CA22" s="82"/>
      <c r="CB22" s="82"/>
      <c r="CC22" s="681"/>
      <c r="CD22" s="424"/>
      <c r="CE22" s="224" t="s">
        <v>2</v>
      </c>
      <c r="CF22" s="225" t="s">
        <v>2</v>
      </c>
      <c r="CG22" s="226" t="s">
        <v>2</v>
      </c>
      <c r="CH22" s="84" t="s">
        <v>115</v>
      </c>
      <c r="CI22" s="82">
        <v>2584</v>
      </c>
      <c r="CJ22" s="82" t="s">
        <v>2</v>
      </c>
      <c r="CK22" s="678"/>
      <c r="CL22" s="88"/>
      <c r="CM22" s="90"/>
      <c r="CN22" s="82"/>
      <c r="CO22" s="752"/>
      <c r="CP22" s="87" t="s">
        <v>2</v>
      </c>
      <c r="CQ22" s="82" t="s">
        <v>2</v>
      </c>
      <c r="CR22" s="82" t="s">
        <v>2</v>
      </c>
      <c r="CS22" s="678"/>
      <c r="CT22" s="85" t="s">
        <v>2</v>
      </c>
      <c r="CU22" s="82" t="s">
        <v>2</v>
      </c>
      <c r="CV22" s="82" t="s">
        <v>2</v>
      </c>
      <c r="CW22" s="82" t="s">
        <v>2</v>
      </c>
      <c r="CX22" s="82" t="s">
        <v>2</v>
      </c>
      <c r="CY22" s="678"/>
      <c r="CZ22" s="87" t="s">
        <v>2</v>
      </c>
      <c r="DA22" s="82"/>
      <c r="DB22" s="82"/>
      <c r="DC22" s="678"/>
      <c r="DD22" s="117"/>
      <c r="DE22" s="79"/>
      <c r="DF22" s="79"/>
      <c r="DG22" s="82"/>
      <c r="DH22" s="82"/>
      <c r="DI22" s="681"/>
      <c r="DK22" s="83"/>
      <c r="DL22" s="84"/>
      <c r="DM22" s="82"/>
      <c r="DN22" s="82"/>
      <c r="DO22" s="678"/>
      <c r="DP22" s="85"/>
      <c r="DQ22" s="86"/>
      <c r="DR22" s="93"/>
      <c r="DS22" s="93"/>
      <c r="DT22" s="82"/>
      <c r="DU22" s="82"/>
      <c r="DV22" s="678"/>
      <c r="DW22" s="85"/>
      <c r="DX22" s="87"/>
      <c r="DY22" s="82"/>
      <c r="DZ22" s="82"/>
      <c r="EA22" s="678"/>
      <c r="EB22" s="87"/>
      <c r="EC22" s="87"/>
      <c r="ED22" s="82"/>
      <c r="EE22" s="82"/>
      <c r="EF22" s="678"/>
      <c r="EG22" s="88"/>
      <c r="EH22" s="89"/>
      <c r="EI22" s="90"/>
      <c r="EJ22" s="82"/>
      <c r="EK22" s="752"/>
      <c r="EL22" s="91"/>
      <c r="EM22" s="92"/>
      <c r="EN22" s="79"/>
      <c r="EO22" s="79"/>
      <c r="EP22" s="82"/>
      <c r="EQ22" s="82"/>
      <c r="ER22" s="681"/>
    </row>
    <row r="23" spans="1:148" s="81" customFormat="1" ht="61.5" hidden="1" customHeight="1" outlineLevel="1" x14ac:dyDescent="0.25">
      <c r="A23" s="224" t="s">
        <v>2</v>
      </c>
      <c r="B23" s="225" t="s">
        <v>2</v>
      </c>
      <c r="C23" s="226" t="s">
        <v>2</v>
      </c>
      <c r="D23" s="173" t="s">
        <v>2</v>
      </c>
      <c r="E23" s="82" t="s">
        <v>2</v>
      </c>
      <c r="F23" s="82" t="s">
        <v>2</v>
      </c>
      <c r="G23" s="80" t="s">
        <v>2</v>
      </c>
      <c r="H23" s="404"/>
      <c r="I23" s="352" t="str">
        <f t="shared" si="8"/>
        <v>-</v>
      </c>
      <c r="J23" s="353" t="str">
        <f t="shared" si="9"/>
        <v>-</v>
      </c>
      <c r="K23" s="354" t="str">
        <f t="shared" si="10"/>
        <v>-</v>
      </c>
      <c r="L23" s="84" t="s">
        <v>117</v>
      </c>
      <c r="M23" s="82">
        <v>547</v>
      </c>
      <c r="N23" s="82" t="s">
        <v>2</v>
      </c>
      <c r="O23" s="678"/>
      <c r="P23" s="91" t="s">
        <v>117</v>
      </c>
      <c r="Q23" s="90">
        <v>536.66999999999996</v>
      </c>
      <c r="R23" s="82">
        <f>C20*Q23</f>
        <v>3756.6899999999996</v>
      </c>
      <c r="S23" s="752"/>
      <c r="T23" s="87" t="s">
        <v>2</v>
      </c>
      <c r="U23" s="82" t="s">
        <v>2</v>
      </c>
      <c r="V23" s="82" t="s">
        <v>2</v>
      </c>
      <c r="W23" s="678"/>
      <c r="X23" s="224"/>
      <c r="Y23" s="225"/>
      <c r="Z23" s="226"/>
      <c r="AA23" s="85" t="s">
        <v>2</v>
      </c>
      <c r="AB23" s="82" t="s">
        <v>2</v>
      </c>
      <c r="AC23" s="82" t="s">
        <v>2</v>
      </c>
      <c r="AD23" s="82" t="s">
        <v>2</v>
      </c>
      <c r="AE23" s="82" t="s">
        <v>2</v>
      </c>
      <c r="AF23" s="678"/>
      <c r="AG23" s="87" t="s">
        <v>2</v>
      </c>
      <c r="AH23" s="82"/>
      <c r="AI23" s="82"/>
      <c r="AJ23" s="678"/>
      <c r="AK23" s="117"/>
      <c r="AL23" s="79"/>
      <c r="AM23" s="79"/>
      <c r="AN23" s="82"/>
      <c r="AO23" s="82"/>
      <c r="AP23" s="681"/>
      <c r="AQ23" s="424"/>
      <c r="AR23" s="224" t="s">
        <v>2</v>
      </c>
      <c r="AS23" s="225" t="s">
        <v>2</v>
      </c>
      <c r="AT23" s="226" t="s">
        <v>2</v>
      </c>
      <c r="AU23" s="82" t="s">
        <v>2</v>
      </c>
      <c r="AV23" s="82" t="s">
        <v>2</v>
      </c>
      <c r="AW23" s="80" t="s">
        <v>2</v>
      </c>
      <c r="AX23" s="404"/>
      <c r="AY23" s="46" t="str">
        <f t="shared" si="31"/>
        <v>-</v>
      </c>
      <c r="AZ23" s="71" t="str">
        <f t="shared" si="32"/>
        <v>-</v>
      </c>
      <c r="BA23" s="139" t="str">
        <f t="shared" si="33"/>
        <v>-</v>
      </c>
      <c r="BB23" s="84" t="s">
        <v>117</v>
      </c>
      <c r="BC23" s="82">
        <v>547</v>
      </c>
      <c r="BD23" s="82" t="s">
        <v>2</v>
      </c>
      <c r="BE23" s="678"/>
      <c r="BF23" s="88"/>
      <c r="BG23" s="90"/>
      <c r="BH23" s="82"/>
      <c r="BI23" s="752"/>
      <c r="BJ23" s="87" t="s">
        <v>2</v>
      </c>
      <c r="BK23" s="82" t="s">
        <v>2</v>
      </c>
      <c r="BL23" s="82" t="s">
        <v>2</v>
      </c>
      <c r="BM23" s="678"/>
      <c r="BN23" s="85" t="s">
        <v>2</v>
      </c>
      <c r="BO23" s="82" t="s">
        <v>2</v>
      </c>
      <c r="BP23" s="82" t="s">
        <v>2</v>
      </c>
      <c r="BQ23" s="82" t="s">
        <v>2</v>
      </c>
      <c r="BR23" s="82" t="s">
        <v>2</v>
      </c>
      <c r="BS23" s="678"/>
      <c r="BT23" s="87" t="s">
        <v>2</v>
      </c>
      <c r="BU23" s="82"/>
      <c r="BV23" s="82"/>
      <c r="BW23" s="678"/>
      <c r="BX23" s="117"/>
      <c r="BY23" s="79"/>
      <c r="BZ23" s="79"/>
      <c r="CA23" s="82"/>
      <c r="CB23" s="82"/>
      <c r="CC23" s="681"/>
      <c r="CD23" s="424"/>
      <c r="CE23" s="224" t="s">
        <v>2</v>
      </c>
      <c r="CF23" s="225" t="s">
        <v>2</v>
      </c>
      <c r="CG23" s="226" t="s">
        <v>2</v>
      </c>
      <c r="CH23" s="84" t="s">
        <v>117</v>
      </c>
      <c r="CI23" s="82">
        <v>547</v>
      </c>
      <c r="CJ23" s="82" t="s">
        <v>2</v>
      </c>
      <c r="CK23" s="678"/>
      <c r="CL23" s="88"/>
      <c r="CM23" s="90"/>
      <c r="CN23" s="82"/>
      <c r="CO23" s="752"/>
      <c r="CP23" s="87" t="s">
        <v>2</v>
      </c>
      <c r="CQ23" s="82" t="s">
        <v>2</v>
      </c>
      <c r="CR23" s="82" t="s">
        <v>2</v>
      </c>
      <c r="CS23" s="678"/>
      <c r="CT23" s="85" t="s">
        <v>2</v>
      </c>
      <c r="CU23" s="82" t="s">
        <v>2</v>
      </c>
      <c r="CV23" s="82" t="s">
        <v>2</v>
      </c>
      <c r="CW23" s="82" t="s">
        <v>2</v>
      </c>
      <c r="CX23" s="82" t="s">
        <v>2</v>
      </c>
      <c r="CY23" s="678"/>
      <c r="CZ23" s="87" t="s">
        <v>2</v>
      </c>
      <c r="DA23" s="82"/>
      <c r="DB23" s="82"/>
      <c r="DC23" s="678"/>
      <c r="DD23" s="117"/>
      <c r="DE23" s="79"/>
      <c r="DF23" s="79"/>
      <c r="DG23" s="82"/>
      <c r="DH23" s="82"/>
      <c r="DI23" s="681"/>
      <c r="DK23" s="83"/>
      <c r="DL23" s="84"/>
      <c r="DM23" s="82"/>
      <c r="DN23" s="82"/>
      <c r="DO23" s="678"/>
      <c r="DP23" s="85"/>
      <c r="DQ23" s="86"/>
      <c r="DR23" s="93"/>
      <c r="DS23" s="93"/>
      <c r="DT23" s="82"/>
      <c r="DU23" s="82"/>
      <c r="DV23" s="678"/>
      <c r="DW23" s="85"/>
      <c r="DX23" s="87"/>
      <c r="DY23" s="82"/>
      <c r="DZ23" s="82"/>
      <c r="EA23" s="678"/>
      <c r="EB23" s="87"/>
      <c r="EC23" s="87"/>
      <c r="ED23" s="82"/>
      <c r="EE23" s="82"/>
      <c r="EF23" s="678"/>
      <c r="EG23" s="88"/>
      <c r="EH23" s="89"/>
      <c r="EI23" s="90"/>
      <c r="EJ23" s="82"/>
      <c r="EK23" s="752"/>
      <c r="EL23" s="91"/>
      <c r="EM23" s="92"/>
      <c r="EN23" s="79"/>
      <c r="EO23" s="79"/>
      <c r="EP23" s="82"/>
      <c r="EQ23" s="82"/>
      <c r="ER23" s="681"/>
    </row>
    <row r="24" spans="1:148" s="81" customFormat="1" ht="61.5" hidden="1" customHeight="1" outlineLevel="1" x14ac:dyDescent="0.25">
      <c r="A24" s="224" t="s">
        <v>2</v>
      </c>
      <c r="B24" s="225" t="s">
        <v>2</v>
      </c>
      <c r="C24" s="226" t="s">
        <v>2</v>
      </c>
      <c r="D24" s="173" t="s">
        <v>2</v>
      </c>
      <c r="E24" s="82" t="s">
        <v>2</v>
      </c>
      <c r="F24" s="82" t="s">
        <v>2</v>
      </c>
      <c r="G24" s="80" t="s">
        <v>2</v>
      </c>
      <c r="H24" s="404"/>
      <c r="I24" s="352" t="str">
        <f t="shared" si="8"/>
        <v>-</v>
      </c>
      <c r="J24" s="353" t="str">
        <f t="shared" si="9"/>
        <v>-</v>
      </c>
      <c r="K24" s="354" t="str">
        <f t="shared" si="10"/>
        <v>-</v>
      </c>
      <c r="L24" s="84" t="s">
        <v>116</v>
      </c>
      <c r="M24" s="82">
        <v>607</v>
      </c>
      <c r="N24" s="82" t="s">
        <v>2</v>
      </c>
      <c r="O24" s="678"/>
      <c r="P24" s="91" t="s">
        <v>116</v>
      </c>
      <c r="Q24" s="90">
        <v>559.16999999999996</v>
      </c>
      <c r="R24" s="82">
        <f>C20*Q24</f>
        <v>3914.1899999999996</v>
      </c>
      <c r="S24" s="752"/>
      <c r="T24" s="87" t="s">
        <v>2</v>
      </c>
      <c r="U24" s="82" t="s">
        <v>2</v>
      </c>
      <c r="V24" s="82" t="s">
        <v>2</v>
      </c>
      <c r="W24" s="678"/>
      <c r="X24" s="224"/>
      <c r="Y24" s="225"/>
      <c r="Z24" s="226"/>
      <c r="AA24" s="85" t="s">
        <v>2</v>
      </c>
      <c r="AB24" s="82" t="s">
        <v>2</v>
      </c>
      <c r="AC24" s="82" t="s">
        <v>2</v>
      </c>
      <c r="AD24" s="82" t="s">
        <v>2</v>
      </c>
      <c r="AE24" s="82" t="s">
        <v>2</v>
      </c>
      <c r="AF24" s="678"/>
      <c r="AG24" s="87" t="s">
        <v>2</v>
      </c>
      <c r="AH24" s="82"/>
      <c r="AI24" s="82"/>
      <c r="AJ24" s="678"/>
      <c r="AK24" s="117"/>
      <c r="AL24" s="79"/>
      <c r="AM24" s="79"/>
      <c r="AN24" s="82"/>
      <c r="AO24" s="82"/>
      <c r="AP24" s="681"/>
      <c r="AQ24" s="424"/>
      <c r="AR24" s="224" t="s">
        <v>2</v>
      </c>
      <c r="AS24" s="225" t="s">
        <v>2</v>
      </c>
      <c r="AT24" s="226" t="s">
        <v>2</v>
      </c>
      <c r="AU24" s="82" t="s">
        <v>2</v>
      </c>
      <c r="AV24" s="82" t="s">
        <v>2</v>
      </c>
      <c r="AW24" s="80" t="s">
        <v>2</v>
      </c>
      <c r="AX24" s="404"/>
      <c r="AY24" s="46" t="str">
        <f t="shared" si="31"/>
        <v>-</v>
      </c>
      <c r="AZ24" s="71" t="str">
        <f t="shared" si="32"/>
        <v>-</v>
      </c>
      <c r="BA24" s="139" t="str">
        <f t="shared" si="33"/>
        <v>-</v>
      </c>
      <c r="BB24" s="84" t="s">
        <v>116</v>
      </c>
      <c r="BC24" s="82">
        <v>607</v>
      </c>
      <c r="BD24" s="82" t="s">
        <v>2</v>
      </c>
      <c r="BE24" s="678"/>
      <c r="BF24" s="88"/>
      <c r="BG24" s="90"/>
      <c r="BH24" s="82"/>
      <c r="BI24" s="752"/>
      <c r="BJ24" s="87" t="s">
        <v>2</v>
      </c>
      <c r="BK24" s="82" t="s">
        <v>2</v>
      </c>
      <c r="BL24" s="82" t="s">
        <v>2</v>
      </c>
      <c r="BM24" s="678"/>
      <c r="BN24" s="85" t="s">
        <v>2</v>
      </c>
      <c r="BO24" s="82" t="s">
        <v>2</v>
      </c>
      <c r="BP24" s="82" t="s">
        <v>2</v>
      </c>
      <c r="BQ24" s="82" t="s">
        <v>2</v>
      </c>
      <c r="BR24" s="82" t="s">
        <v>2</v>
      </c>
      <c r="BS24" s="678"/>
      <c r="BT24" s="87" t="s">
        <v>2</v>
      </c>
      <c r="BU24" s="82"/>
      <c r="BV24" s="82"/>
      <c r="BW24" s="678"/>
      <c r="BX24" s="117"/>
      <c r="BY24" s="79"/>
      <c r="BZ24" s="79"/>
      <c r="CA24" s="82"/>
      <c r="CB24" s="82"/>
      <c r="CC24" s="681"/>
      <c r="CD24" s="424"/>
      <c r="CE24" s="224" t="s">
        <v>2</v>
      </c>
      <c r="CF24" s="225" t="s">
        <v>2</v>
      </c>
      <c r="CG24" s="226" t="s">
        <v>2</v>
      </c>
      <c r="CH24" s="84" t="s">
        <v>116</v>
      </c>
      <c r="CI24" s="82">
        <v>607</v>
      </c>
      <c r="CJ24" s="82" t="s">
        <v>2</v>
      </c>
      <c r="CK24" s="678"/>
      <c r="CL24" s="88"/>
      <c r="CM24" s="90"/>
      <c r="CN24" s="82"/>
      <c r="CO24" s="752"/>
      <c r="CP24" s="87" t="s">
        <v>2</v>
      </c>
      <c r="CQ24" s="82" t="s">
        <v>2</v>
      </c>
      <c r="CR24" s="82" t="s">
        <v>2</v>
      </c>
      <c r="CS24" s="678"/>
      <c r="CT24" s="85" t="s">
        <v>2</v>
      </c>
      <c r="CU24" s="82" t="s">
        <v>2</v>
      </c>
      <c r="CV24" s="82" t="s">
        <v>2</v>
      </c>
      <c r="CW24" s="82" t="s">
        <v>2</v>
      </c>
      <c r="CX24" s="82" t="s">
        <v>2</v>
      </c>
      <c r="CY24" s="678"/>
      <c r="CZ24" s="87" t="s">
        <v>2</v>
      </c>
      <c r="DA24" s="82"/>
      <c r="DB24" s="82"/>
      <c r="DC24" s="678"/>
      <c r="DD24" s="117"/>
      <c r="DE24" s="79"/>
      <c r="DF24" s="79"/>
      <c r="DG24" s="82"/>
      <c r="DH24" s="82"/>
      <c r="DI24" s="681"/>
      <c r="DK24" s="83"/>
      <c r="DL24" s="84"/>
      <c r="DM24" s="82"/>
      <c r="DN24" s="82"/>
      <c r="DO24" s="678"/>
      <c r="DP24" s="85"/>
      <c r="DQ24" s="86"/>
      <c r="DR24" s="93"/>
      <c r="DS24" s="93"/>
      <c r="DT24" s="82"/>
      <c r="DU24" s="82"/>
      <c r="DV24" s="678"/>
      <c r="DW24" s="85"/>
      <c r="DX24" s="87"/>
      <c r="DY24" s="82"/>
      <c r="DZ24" s="82"/>
      <c r="EA24" s="678"/>
      <c r="EB24" s="87"/>
      <c r="EC24" s="87"/>
      <c r="ED24" s="82"/>
      <c r="EE24" s="82"/>
      <c r="EF24" s="678"/>
      <c r="EG24" s="88"/>
      <c r="EH24" s="89"/>
      <c r="EI24" s="90"/>
      <c r="EJ24" s="82"/>
      <c r="EK24" s="752"/>
      <c r="EL24" s="91"/>
      <c r="EM24" s="92"/>
      <c r="EN24" s="79"/>
      <c r="EO24" s="79"/>
      <c r="EP24" s="82"/>
      <c r="EQ24" s="82"/>
      <c r="ER24" s="681"/>
    </row>
    <row r="25" spans="1:148" s="463" customFormat="1" ht="132" customHeight="1" collapsed="1" x14ac:dyDescent="0.25">
      <c r="A25" s="447">
        <v>10</v>
      </c>
      <c r="B25" s="448" t="s">
        <v>79</v>
      </c>
      <c r="C25" s="449">
        <v>2</v>
      </c>
      <c r="D25" s="450"/>
      <c r="E25" s="52">
        <f>MIN(M25,AH25,AD25,Q25,U25)</f>
        <v>14619.17</v>
      </c>
      <c r="F25" s="52">
        <f t="shared" si="21"/>
        <v>29238.34</v>
      </c>
      <c r="G25" s="249" t="str">
        <f>IF(E25=M25,$L$5,IF(E25=AH25,$AG$5,IF(E25=AD25,$AA$5,IF(E25=Q25,$P$5,IF(E25=U25,$T$5,IF(E25=AN25,$AK$5))))))</f>
        <v>ООО «АСКОМ»</v>
      </c>
      <c r="H25" s="483" t="s">
        <v>79</v>
      </c>
      <c r="I25" s="352">
        <f t="shared" si="8"/>
        <v>14619.17</v>
      </c>
      <c r="J25" s="353">
        <f t="shared" si="9"/>
        <v>29238.34</v>
      </c>
      <c r="K25" s="354" t="str">
        <f t="shared" si="10"/>
        <v>ООО «АСКОМ»</v>
      </c>
      <c r="L25" s="457" t="s">
        <v>2</v>
      </c>
      <c r="M25" s="451">
        <f>SUM(M26:M29)</f>
        <v>14928</v>
      </c>
      <c r="N25" s="451">
        <f>C25*M25</f>
        <v>29856</v>
      </c>
      <c r="O25" s="679"/>
      <c r="P25" s="469" t="s">
        <v>176</v>
      </c>
      <c r="Q25" s="459">
        <f>SUM(Q26:Q29)</f>
        <v>14619.17</v>
      </c>
      <c r="R25" s="451">
        <f>C25*Q25</f>
        <v>29238.34</v>
      </c>
      <c r="S25" s="752"/>
      <c r="T25" s="460" t="s">
        <v>2</v>
      </c>
      <c r="U25" s="451">
        <v>18500</v>
      </c>
      <c r="V25" s="451">
        <f>C25*U25</f>
        <v>37000</v>
      </c>
      <c r="W25" s="679"/>
      <c r="X25" s="447">
        <v>10</v>
      </c>
      <c r="Y25" s="453" t="s">
        <v>79</v>
      </c>
      <c r="Z25" s="449">
        <v>2</v>
      </c>
      <c r="AA25" s="65" t="s">
        <v>2</v>
      </c>
      <c r="AB25" s="451">
        <v>178.4</v>
      </c>
      <c r="AC25" s="451">
        <f>C25*AB25</f>
        <v>356.8</v>
      </c>
      <c r="AD25" s="451">
        <f>AB25*83.1541</f>
        <v>14834.691440000001</v>
      </c>
      <c r="AE25" s="451">
        <f>AC25*83.1541</f>
        <v>29669.382880000001</v>
      </c>
      <c r="AF25" s="678"/>
      <c r="AG25" s="460" t="s">
        <v>2</v>
      </c>
      <c r="AH25" s="451">
        <v>16916</v>
      </c>
      <c r="AI25" s="451">
        <f>C25*AH25</f>
        <v>33832</v>
      </c>
      <c r="AJ25" s="679"/>
      <c r="AK25" s="461" t="s">
        <v>89</v>
      </c>
      <c r="AL25" s="462">
        <v>127.08</v>
      </c>
      <c r="AM25" s="462">
        <f>C25*AL25</f>
        <v>254.16</v>
      </c>
      <c r="AN25" s="451">
        <f>AL25*74.2947</f>
        <v>9441.3704760000001</v>
      </c>
      <c r="AO25" s="451">
        <f>AM25*74.2947</f>
        <v>18882.740952</v>
      </c>
      <c r="AP25" s="682"/>
      <c r="AQ25" s="443"/>
      <c r="AR25" s="447">
        <v>10</v>
      </c>
      <c r="AS25" s="453" t="s">
        <v>79</v>
      </c>
      <c r="AT25" s="449">
        <v>2</v>
      </c>
      <c r="AU25" s="451">
        <f>MIN(BC25,BX25,BT25,BG25,BK25)</f>
        <v>14928</v>
      </c>
      <c r="AV25" s="451">
        <f>AT25*AU25</f>
        <v>29856</v>
      </c>
      <c r="AW25" s="452" t="str">
        <f>IF(AU25=BC25,$L$5,IF(AU25=BX25,$AG$5,IF(AU25=BT25,$AA$5,IF(AU25=BG25,$P$5,IF(AU25=BK25,$T$5,IF(AU25=#REF!,$AK$5))))))</f>
        <v>АО «СофтЛайн Трейд»</v>
      </c>
      <c r="AX25" s="453" t="s">
        <v>79</v>
      </c>
      <c r="AY25" s="454">
        <f t="shared" si="31"/>
        <v>14928</v>
      </c>
      <c r="AZ25" s="455">
        <f t="shared" si="32"/>
        <v>29856</v>
      </c>
      <c r="BA25" s="456" t="str">
        <f t="shared" si="33"/>
        <v>АО «СофтЛайн Трейд»</v>
      </c>
      <c r="BB25" s="457" t="s">
        <v>2</v>
      </c>
      <c r="BC25" s="451">
        <f>SUM(BC26:BC29)</f>
        <v>14928</v>
      </c>
      <c r="BD25" s="451">
        <f>AT25*BC25</f>
        <v>29856</v>
      </c>
      <c r="BE25" s="679"/>
      <c r="BF25" s="458"/>
      <c r="BG25" s="459">
        <v>15573.33</v>
      </c>
      <c r="BH25" s="451">
        <f>AT25*BG25</f>
        <v>31146.66</v>
      </c>
      <c r="BI25" s="753"/>
      <c r="BJ25" s="460" t="s">
        <v>2</v>
      </c>
      <c r="BK25" s="451">
        <v>18500</v>
      </c>
      <c r="BL25" s="451">
        <f>AT25*BK25</f>
        <v>37000</v>
      </c>
      <c r="BM25" s="679"/>
      <c r="BN25" s="65" t="s">
        <v>2</v>
      </c>
      <c r="BO25" s="451">
        <v>178.4</v>
      </c>
      <c r="BP25" s="451">
        <f>AP25*BO25</f>
        <v>0</v>
      </c>
      <c r="BQ25" s="451">
        <f>BO25*83.1541</f>
        <v>14834.691440000001</v>
      </c>
      <c r="BR25" s="451">
        <f>BP25*83.1541</f>
        <v>0</v>
      </c>
      <c r="BS25" s="678"/>
      <c r="BT25" s="460" t="s">
        <v>2</v>
      </c>
      <c r="BU25" s="451">
        <v>16916</v>
      </c>
      <c r="BV25" s="451">
        <f>AP25*BU25</f>
        <v>0</v>
      </c>
      <c r="BW25" s="679"/>
      <c r="BX25" s="461" t="s">
        <v>89</v>
      </c>
      <c r="BY25" s="462">
        <v>127.08</v>
      </c>
      <c r="BZ25" s="462">
        <f>AP25*BY25</f>
        <v>0</v>
      </c>
      <c r="CA25" s="451">
        <f>BY25*74.2947</f>
        <v>9441.3704760000001</v>
      </c>
      <c r="CB25" s="451">
        <f>BZ25*74.2947</f>
        <v>0</v>
      </c>
      <c r="CC25" s="682"/>
      <c r="CD25" s="424"/>
      <c r="CE25" s="447">
        <v>10</v>
      </c>
      <c r="CF25" s="453" t="s">
        <v>79</v>
      </c>
      <c r="CG25" s="449">
        <v>2</v>
      </c>
      <c r="CH25" s="457" t="s">
        <v>2</v>
      </c>
      <c r="CI25" s="451">
        <f>SUM(CI26:CI29)</f>
        <v>14928</v>
      </c>
      <c r="CJ25" s="451">
        <f>CG25*CI25</f>
        <v>29856</v>
      </c>
      <c r="CK25" s="679"/>
      <c r="CL25" s="458"/>
      <c r="CM25" s="459">
        <v>15573.33</v>
      </c>
      <c r="CN25" s="451">
        <f>CG25*CM25</f>
        <v>31146.66</v>
      </c>
      <c r="CO25" s="753"/>
      <c r="CP25" s="460" t="s">
        <v>2</v>
      </c>
      <c r="CQ25" s="451">
        <v>18500</v>
      </c>
      <c r="CR25" s="451">
        <f>CG25*CQ25</f>
        <v>37000</v>
      </c>
      <c r="CS25" s="679"/>
      <c r="CT25" s="65" t="s">
        <v>2</v>
      </c>
      <c r="CU25" s="451">
        <v>178.4</v>
      </c>
      <c r="CV25" s="451">
        <v>356.8</v>
      </c>
      <c r="CW25" s="451">
        <v>14917.576080000001</v>
      </c>
      <c r="CX25" s="451">
        <v>29835.152160000001</v>
      </c>
      <c r="CY25" s="678"/>
      <c r="CZ25" s="460" t="s">
        <v>2</v>
      </c>
      <c r="DA25" s="451">
        <v>16916</v>
      </c>
      <c r="DB25" s="451">
        <v>33832</v>
      </c>
      <c r="DC25" s="679"/>
      <c r="DD25" s="461" t="s">
        <v>89</v>
      </c>
      <c r="DE25" s="462">
        <v>127.08</v>
      </c>
      <c r="DF25" s="462">
        <v>254.16</v>
      </c>
      <c r="DG25" s="451">
        <v>9441.3704760000001</v>
      </c>
      <c r="DH25" s="451">
        <v>18882.740952</v>
      </c>
      <c r="DI25" s="682"/>
      <c r="DK25" s="464" t="s">
        <v>96</v>
      </c>
      <c r="DL25" s="465"/>
      <c r="DM25" s="451">
        <v>15413</v>
      </c>
      <c r="DN25" s="451">
        <f>C25*DM25</f>
        <v>30826</v>
      </c>
      <c r="DO25" s="679"/>
      <c r="DP25" s="65">
        <f>DM25-AO25</f>
        <v>-3469.7409520000001</v>
      </c>
      <c r="DQ25" s="466">
        <f>DP25/DM25</f>
        <v>-0.22511781950301693</v>
      </c>
      <c r="DR25" s="467"/>
      <c r="DS25" s="467"/>
      <c r="DT25" s="451">
        <v>18500</v>
      </c>
      <c r="DU25" s="451">
        <f>C25*DT25</f>
        <v>37000</v>
      </c>
      <c r="DV25" s="679"/>
      <c r="DW25" s="65"/>
      <c r="DX25" s="460"/>
      <c r="DY25" s="451">
        <v>15349</v>
      </c>
      <c r="DZ25" s="451">
        <f>C25*DY25</f>
        <v>30698</v>
      </c>
      <c r="EA25" s="679"/>
      <c r="EB25" s="460"/>
      <c r="EC25" s="460"/>
      <c r="ED25" s="451">
        <v>20829</v>
      </c>
      <c r="EE25" s="451">
        <f>C25*ED25</f>
        <v>41658</v>
      </c>
      <c r="EF25" s="679"/>
      <c r="EG25" s="458"/>
      <c r="EH25" s="468"/>
      <c r="EI25" s="459">
        <v>16054.17</v>
      </c>
      <c r="EJ25" s="451">
        <f>C25*EI25</f>
        <v>32108.34</v>
      </c>
      <c r="EK25" s="753"/>
      <c r="EL25" s="469" t="s">
        <v>89</v>
      </c>
      <c r="EM25" s="470"/>
      <c r="EN25" s="462">
        <v>127.08</v>
      </c>
      <c r="EO25" s="462">
        <f>EN25*C25</f>
        <v>254.16</v>
      </c>
      <c r="EP25" s="451">
        <f t="shared" si="30"/>
        <v>9384.9850800000004</v>
      </c>
      <c r="EQ25" s="451">
        <f>C25*EP25</f>
        <v>18769.970160000001</v>
      </c>
      <c r="ER25" s="682"/>
    </row>
    <row r="26" spans="1:148" s="81" customFormat="1" ht="70.5" hidden="1" customHeight="1" outlineLevel="1" x14ac:dyDescent="0.25">
      <c r="A26" s="224" t="s">
        <v>2</v>
      </c>
      <c r="B26" s="227" t="s">
        <v>2</v>
      </c>
      <c r="C26" s="226" t="s">
        <v>2</v>
      </c>
      <c r="D26" s="173" t="s">
        <v>2</v>
      </c>
      <c r="E26" s="82" t="s">
        <v>2</v>
      </c>
      <c r="F26" s="82" t="s">
        <v>2</v>
      </c>
      <c r="G26" s="80" t="s">
        <v>2</v>
      </c>
      <c r="H26" s="404"/>
      <c r="I26" s="46" t="str">
        <f t="shared" si="8"/>
        <v>-</v>
      </c>
      <c r="J26" s="71" t="str">
        <f t="shared" si="9"/>
        <v>-</v>
      </c>
      <c r="K26" s="139" t="str">
        <f t="shared" si="10"/>
        <v>-</v>
      </c>
      <c r="L26" s="84" t="s">
        <v>118</v>
      </c>
      <c r="M26" s="82">
        <v>11170</v>
      </c>
      <c r="N26" s="82" t="s">
        <v>2</v>
      </c>
      <c r="O26" s="95"/>
      <c r="P26" s="91" t="s">
        <v>118</v>
      </c>
      <c r="Q26" s="90">
        <v>10915</v>
      </c>
      <c r="R26" s="82">
        <f>C25*Q26</f>
        <v>21830</v>
      </c>
      <c r="S26" s="752"/>
      <c r="T26" s="87" t="s">
        <v>2</v>
      </c>
      <c r="U26" s="82" t="s">
        <v>2</v>
      </c>
      <c r="V26" s="82" t="s">
        <v>2</v>
      </c>
      <c r="W26" s="95" t="s">
        <v>2</v>
      </c>
      <c r="X26" s="224"/>
      <c r="Y26" s="227"/>
      <c r="Z26" s="226"/>
      <c r="AA26" s="85" t="s">
        <v>2</v>
      </c>
      <c r="AB26" s="82" t="s">
        <v>2</v>
      </c>
      <c r="AC26" s="82" t="s">
        <v>2</v>
      </c>
      <c r="AD26" s="82" t="s">
        <v>2</v>
      </c>
      <c r="AE26" s="82" t="s">
        <v>2</v>
      </c>
      <c r="AF26" s="678"/>
      <c r="AG26" s="85" t="s">
        <v>2</v>
      </c>
      <c r="AH26" s="82"/>
      <c r="AI26" s="82"/>
      <c r="AJ26" s="95"/>
      <c r="AK26" s="117"/>
      <c r="AL26" s="79"/>
      <c r="AM26" s="79"/>
      <c r="AN26" s="82"/>
      <c r="AO26" s="82"/>
      <c r="AP26" s="129"/>
      <c r="AQ26" s="444"/>
      <c r="AR26" s="224" t="s">
        <v>2</v>
      </c>
      <c r="AS26" s="227" t="s">
        <v>2</v>
      </c>
      <c r="AT26" s="226" t="s">
        <v>2</v>
      </c>
      <c r="AU26" s="82" t="s">
        <v>2</v>
      </c>
      <c r="AV26" s="82" t="s">
        <v>2</v>
      </c>
      <c r="AW26" s="80" t="s">
        <v>2</v>
      </c>
      <c r="AX26" s="404"/>
      <c r="AY26" s="46" t="str">
        <f t="shared" si="31"/>
        <v>-</v>
      </c>
      <c r="AZ26" s="71" t="str">
        <f t="shared" si="32"/>
        <v>-</v>
      </c>
      <c r="BA26" s="139" t="str">
        <f t="shared" si="33"/>
        <v>-</v>
      </c>
      <c r="BB26" s="84" t="s">
        <v>118</v>
      </c>
      <c r="BC26" s="82">
        <v>11170</v>
      </c>
      <c r="BD26" s="82" t="s">
        <v>2</v>
      </c>
      <c r="BE26" s="95"/>
      <c r="BF26" s="88"/>
      <c r="BG26" s="90"/>
      <c r="BH26" s="82"/>
      <c r="BI26" s="232"/>
      <c r="BJ26" s="87" t="s">
        <v>2</v>
      </c>
      <c r="BK26" s="82" t="s">
        <v>2</v>
      </c>
      <c r="BL26" s="82" t="s">
        <v>2</v>
      </c>
      <c r="BM26" s="95" t="s">
        <v>2</v>
      </c>
      <c r="BN26" s="85" t="s">
        <v>2</v>
      </c>
      <c r="BO26" s="82" t="s">
        <v>2</v>
      </c>
      <c r="BP26" s="82" t="s">
        <v>2</v>
      </c>
      <c r="BQ26" s="82" t="s">
        <v>2</v>
      </c>
      <c r="BR26" s="82" t="s">
        <v>2</v>
      </c>
      <c r="BS26" s="678"/>
      <c r="BT26" s="85" t="s">
        <v>2</v>
      </c>
      <c r="BU26" s="82"/>
      <c r="BV26" s="82"/>
      <c r="BW26" s="95"/>
      <c r="BX26" s="117"/>
      <c r="BY26" s="79"/>
      <c r="BZ26" s="79"/>
      <c r="CA26" s="82"/>
      <c r="CB26" s="82"/>
      <c r="CC26" s="129"/>
      <c r="CD26" s="365"/>
      <c r="CE26" s="224" t="s">
        <v>2</v>
      </c>
      <c r="CF26" s="227" t="s">
        <v>2</v>
      </c>
      <c r="CG26" s="226" t="s">
        <v>2</v>
      </c>
      <c r="CH26" s="84" t="s">
        <v>118</v>
      </c>
      <c r="CI26" s="82">
        <v>11170</v>
      </c>
      <c r="CJ26" s="82" t="s">
        <v>2</v>
      </c>
      <c r="CK26" s="95"/>
      <c r="CL26" s="88"/>
      <c r="CM26" s="90"/>
      <c r="CN26" s="82"/>
      <c r="CO26" s="232"/>
      <c r="CP26" s="87" t="s">
        <v>2</v>
      </c>
      <c r="CQ26" s="82" t="s">
        <v>2</v>
      </c>
      <c r="CR26" s="82" t="s">
        <v>2</v>
      </c>
      <c r="CS26" s="95" t="s">
        <v>2</v>
      </c>
      <c r="CT26" s="85" t="s">
        <v>2</v>
      </c>
      <c r="CU26" s="82" t="s">
        <v>2</v>
      </c>
      <c r="CV26" s="82" t="s">
        <v>2</v>
      </c>
      <c r="CW26" s="82" t="s">
        <v>2</v>
      </c>
      <c r="CX26" s="82" t="s">
        <v>2</v>
      </c>
      <c r="CY26" s="678"/>
      <c r="CZ26" s="85" t="s">
        <v>2</v>
      </c>
      <c r="DA26" s="82"/>
      <c r="DB26" s="82"/>
      <c r="DC26" s="95"/>
      <c r="DD26" s="117"/>
      <c r="DE26" s="79"/>
      <c r="DF26" s="79"/>
      <c r="DG26" s="82"/>
      <c r="DH26" s="82"/>
      <c r="DI26" s="129"/>
      <c r="DK26" s="83"/>
      <c r="DL26" s="94"/>
      <c r="DM26" s="82"/>
      <c r="DN26" s="82"/>
      <c r="DO26" s="95"/>
      <c r="DP26" s="96"/>
      <c r="DQ26" s="97"/>
      <c r="DR26" s="230"/>
      <c r="DS26" s="231"/>
      <c r="DT26" s="82"/>
      <c r="DU26" s="82"/>
      <c r="DV26" s="95"/>
      <c r="DW26" s="85"/>
      <c r="DX26" s="82"/>
      <c r="DY26" s="82"/>
      <c r="DZ26" s="82"/>
      <c r="EA26" s="95"/>
      <c r="EB26" s="85"/>
      <c r="EC26" s="82"/>
      <c r="ED26" s="82"/>
      <c r="EE26" s="82"/>
      <c r="EF26" s="95"/>
      <c r="EG26" s="88"/>
      <c r="EH26" s="229"/>
      <c r="EI26" s="90"/>
      <c r="EJ26" s="82"/>
      <c r="EK26" s="232"/>
      <c r="EL26" s="91"/>
      <c r="EM26" s="128"/>
      <c r="EN26" s="79"/>
      <c r="EO26" s="79"/>
      <c r="EP26" s="82"/>
      <c r="EQ26" s="82"/>
      <c r="ER26" s="129"/>
    </row>
    <row r="27" spans="1:148" s="81" customFormat="1" ht="82.5" hidden="1" customHeight="1" outlineLevel="1" x14ac:dyDescent="0.25">
      <c r="A27" s="224" t="s">
        <v>2</v>
      </c>
      <c r="B27" s="227" t="s">
        <v>2</v>
      </c>
      <c r="C27" s="226" t="s">
        <v>2</v>
      </c>
      <c r="D27" s="173" t="s">
        <v>2</v>
      </c>
      <c r="E27" s="82" t="s">
        <v>2</v>
      </c>
      <c r="F27" s="82" t="s">
        <v>2</v>
      </c>
      <c r="G27" s="80" t="s">
        <v>2</v>
      </c>
      <c r="H27" s="404"/>
      <c r="I27" s="46" t="str">
        <f t="shared" si="8"/>
        <v>-</v>
      </c>
      <c r="J27" s="71" t="str">
        <f t="shared" si="9"/>
        <v>-</v>
      </c>
      <c r="K27" s="139" t="str">
        <f t="shared" si="10"/>
        <v>-</v>
      </c>
      <c r="L27" s="84" t="s">
        <v>115</v>
      </c>
      <c r="M27" s="82">
        <v>2584</v>
      </c>
      <c r="N27" s="82" t="s">
        <v>2</v>
      </c>
      <c r="O27" s="95"/>
      <c r="P27" s="91" t="s">
        <v>115</v>
      </c>
      <c r="Q27" s="90">
        <v>2608.33</v>
      </c>
      <c r="R27" s="82">
        <f>C25*Q27</f>
        <v>5216.66</v>
      </c>
      <c r="S27" s="752"/>
      <c r="T27" s="87" t="s">
        <v>2</v>
      </c>
      <c r="U27" s="82" t="s">
        <v>2</v>
      </c>
      <c r="V27" s="82" t="s">
        <v>2</v>
      </c>
      <c r="W27" s="95" t="s">
        <v>2</v>
      </c>
      <c r="X27" s="224"/>
      <c r="Y27" s="227"/>
      <c r="Z27" s="226"/>
      <c r="AA27" s="85" t="s">
        <v>2</v>
      </c>
      <c r="AB27" s="82" t="s">
        <v>2</v>
      </c>
      <c r="AC27" s="82" t="s">
        <v>2</v>
      </c>
      <c r="AD27" s="82" t="s">
        <v>2</v>
      </c>
      <c r="AE27" s="82" t="s">
        <v>2</v>
      </c>
      <c r="AF27" s="678"/>
      <c r="AG27" s="85" t="s">
        <v>2</v>
      </c>
      <c r="AH27" s="82"/>
      <c r="AI27" s="82"/>
      <c r="AJ27" s="95"/>
      <c r="AK27" s="117"/>
      <c r="AL27" s="79"/>
      <c r="AM27" s="79"/>
      <c r="AN27" s="82"/>
      <c r="AO27" s="82"/>
      <c r="AP27" s="129"/>
      <c r="AQ27" s="444"/>
      <c r="AR27" s="224" t="s">
        <v>2</v>
      </c>
      <c r="AS27" s="227" t="s">
        <v>2</v>
      </c>
      <c r="AT27" s="226" t="s">
        <v>2</v>
      </c>
      <c r="AU27" s="82" t="s">
        <v>2</v>
      </c>
      <c r="AV27" s="82" t="s">
        <v>2</v>
      </c>
      <c r="AW27" s="80" t="s">
        <v>2</v>
      </c>
      <c r="AX27" s="404"/>
      <c r="AY27" s="46" t="str">
        <f t="shared" si="31"/>
        <v>-</v>
      </c>
      <c r="AZ27" s="71" t="str">
        <f t="shared" si="32"/>
        <v>-</v>
      </c>
      <c r="BA27" s="139" t="str">
        <f t="shared" si="33"/>
        <v>-</v>
      </c>
      <c r="BB27" s="84" t="s">
        <v>115</v>
      </c>
      <c r="BC27" s="82">
        <v>2584</v>
      </c>
      <c r="BD27" s="82" t="s">
        <v>2</v>
      </c>
      <c r="BE27" s="95"/>
      <c r="BF27" s="88"/>
      <c r="BG27" s="90"/>
      <c r="BH27" s="82"/>
      <c r="BI27" s="232"/>
      <c r="BJ27" s="87" t="s">
        <v>2</v>
      </c>
      <c r="BK27" s="82" t="s">
        <v>2</v>
      </c>
      <c r="BL27" s="82" t="s">
        <v>2</v>
      </c>
      <c r="BM27" s="95" t="s">
        <v>2</v>
      </c>
      <c r="BN27" s="85" t="s">
        <v>2</v>
      </c>
      <c r="BO27" s="82" t="s">
        <v>2</v>
      </c>
      <c r="BP27" s="82" t="s">
        <v>2</v>
      </c>
      <c r="BQ27" s="82" t="s">
        <v>2</v>
      </c>
      <c r="BR27" s="82" t="s">
        <v>2</v>
      </c>
      <c r="BS27" s="678"/>
      <c r="BT27" s="85" t="s">
        <v>2</v>
      </c>
      <c r="BU27" s="82"/>
      <c r="BV27" s="82"/>
      <c r="BW27" s="95"/>
      <c r="BX27" s="117"/>
      <c r="BY27" s="79"/>
      <c r="BZ27" s="79"/>
      <c r="CA27" s="82"/>
      <c r="CB27" s="82"/>
      <c r="CC27" s="129"/>
      <c r="CD27" s="365"/>
      <c r="CE27" s="224" t="s">
        <v>2</v>
      </c>
      <c r="CF27" s="227" t="s">
        <v>2</v>
      </c>
      <c r="CG27" s="226" t="s">
        <v>2</v>
      </c>
      <c r="CH27" s="84" t="s">
        <v>115</v>
      </c>
      <c r="CI27" s="82">
        <v>2584</v>
      </c>
      <c r="CJ27" s="82" t="s">
        <v>2</v>
      </c>
      <c r="CK27" s="95"/>
      <c r="CL27" s="88"/>
      <c r="CM27" s="90"/>
      <c r="CN27" s="82"/>
      <c r="CO27" s="232"/>
      <c r="CP27" s="87" t="s">
        <v>2</v>
      </c>
      <c r="CQ27" s="82" t="s">
        <v>2</v>
      </c>
      <c r="CR27" s="82" t="s">
        <v>2</v>
      </c>
      <c r="CS27" s="95" t="s">
        <v>2</v>
      </c>
      <c r="CT27" s="85" t="s">
        <v>2</v>
      </c>
      <c r="CU27" s="82" t="s">
        <v>2</v>
      </c>
      <c r="CV27" s="82" t="s">
        <v>2</v>
      </c>
      <c r="CW27" s="82" t="s">
        <v>2</v>
      </c>
      <c r="CX27" s="82" t="s">
        <v>2</v>
      </c>
      <c r="CY27" s="678"/>
      <c r="CZ27" s="85" t="s">
        <v>2</v>
      </c>
      <c r="DA27" s="82"/>
      <c r="DB27" s="82"/>
      <c r="DC27" s="95"/>
      <c r="DD27" s="117"/>
      <c r="DE27" s="79"/>
      <c r="DF27" s="79"/>
      <c r="DG27" s="82"/>
      <c r="DH27" s="82"/>
      <c r="DI27" s="129"/>
      <c r="DK27" s="83"/>
      <c r="DL27" s="94"/>
      <c r="DM27" s="82"/>
      <c r="DN27" s="82"/>
      <c r="DO27" s="95"/>
      <c r="DP27" s="96"/>
      <c r="DQ27" s="97"/>
      <c r="DR27" s="230"/>
      <c r="DS27" s="231"/>
      <c r="DT27" s="82"/>
      <c r="DU27" s="82"/>
      <c r="DV27" s="95"/>
      <c r="DW27" s="85"/>
      <c r="DX27" s="82"/>
      <c r="DY27" s="82"/>
      <c r="DZ27" s="82"/>
      <c r="EA27" s="95"/>
      <c r="EB27" s="85"/>
      <c r="EC27" s="82"/>
      <c r="ED27" s="82"/>
      <c r="EE27" s="82"/>
      <c r="EF27" s="95"/>
      <c r="EG27" s="88"/>
      <c r="EH27" s="229"/>
      <c r="EI27" s="90"/>
      <c r="EJ27" s="82"/>
      <c r="EK27" s="232"/>
      <c r="EL27" s="91"/>
      <c r="EM27" s="128"/>
      <c r="EN27" s="79"/>
      <c r="EO27" s="79"/>
      <c r="EP27" s="82"/>
      <c r="EQ27" s="82"/>
      <c r="ER27" s="129"/>
    </row>
    <row r="28" spans="1:148" s="81" customFormat="1" ht="60" hidden="1" customHeight="1" outlineLevel="1" x14ac:dyDescent="0.25">
      <c r="A28" s="224" t="s">
        <v>2</v>
      </c>
      <c r="B28" s="227" t="s">
        <v>2</v>
      </c>
      <c r="C28" s="226" t="s">
        <v>2</v>
      </c>
      <c r="D28" s="173" t="s">
        <v>2</v>
      </c>
      <c r="E28" s="82" t="s">
        <v>2</v>
      </c>
      <c r="F28" s="82" t="s">
        <v>2</v>
      </c>
      <c r="G28" s="80" t="s">
        <v>2</v>
      </c>
      <c r="H28" s="404"/>
      <c r="I28" s="46" t="str">
        <f t="shared" si="8"/>
        <v>-</v>
      </c>
      <c r="J28" s="71" t="str">
        <f t="shared" si="9"/>
        <v>-</v>
      </c>
      <c r="K28" s="139" t="str">
        <f t="shared" si="10"/>
        <v>-</v>
      </c>
      <c r="L28" s="84" t="s">
        <v>119</v>
      </c>
      <c r="M28" s="82">
        <v>567</v>
      </c>
      <c r="N28" s="82" t="s">
        <v>2</v>
      </c>
      <c r="O28" s="95"/>
      <c r="P28" s="91" t="s">
        <v>119</v>
      </c>
      <c r="Q28" s="90">
        <v>536.66999999999996</v>
      </c>
      <c r="R28" s="82">
        <f>C25*Q28</f>
        <v>1073.3399999999999</v>
      </c>
      <c r="S28" s="752"/>
      <c r="T28" s="87" t="s">
        <v>2</v>
      </c>
      <c r="U28" s="82" t="s">
        <v>2</v>
      </c>
      <c r="V28" s="82" t="s">
        <v>2</v>
      </c>
      <c r="W28" s="95" t="s">
        <v>2</v>
      </c>
      <c r="X28" s="224"/>
      <c r="Y28" s="227"/>
      <c r="Z28" s="226"/>
      <c r="AA28" s="85" t="s">
        <v>2</v>
      </c>
      <c r="AB28" s="82" t="s">
        <v>2</v>
      </c>
      <c r="AC28" s="82" t="s">
        <v>2</v>
      </c>
      <c r="AD28" s="82" t="s">
        <v>2</v>
      </c>
      <c r="AE28" s="82" t="s">
        <v>2</v>
      </c>
      <c r="AF28" s="678"/>
      <c r="AG28" s="85" t="s">
        <v>2</v>
      </c>
      <c r="AH28" s="82"/>
      <c r="AI28" s="82"/>
      <c r="AJ28" s="95"/>
      <c r="AK28" s="117"/>
      <c r="AL28" s="79"/>
      <c r="AM28" s="79"/>
      <c r="AN28" s="82"/>
      <c r="AO28" s="82"/>
      <c r="AP28" s="129"/>
      <c r="AQ28" s="444"/>
      <c r="AR28" s="224" t="s">
        <v>2</v>
      </c>
      <c r="AS28" s="227" t="s">
        <v>2</v>
      </c>
      <c r="AT28" s="226" t="s">
        <v>2</v>
      </c>
      <c r="AU28" s="82" t="s">
        <v>2</v>
      </c>
      <c r="AV28" s="82" t="s">
        <v>2</v>
      </c>
      <c r="AW28" s="80" t="s">
        <v>2</v>
      </c>
      <c r="AX28" s="404"/>
      <c r="AY28" s="46" t="str">
        <f t="shared" si="31"/>
        <v>-</v>
      </c>
      <c r="AZ28" s="71" t="str">
        <f t="shared" si="32"/>
        <v>-</v>
      </c>
      <c r="BA28" s="139" t="str">
        <f t="shared" si="33"/>
        <v>-</v>
      </c>
      <c r="BB28" s="84" t="s">
        <v>119</v>
      </c>
      <c r="BC28" s="82">
        <v>567</v>
      </c>
      <c r="BD28" s="82" t="s">
        <v>2</v>
      </c>
      <c r="BE28" s="95"/>
      <c r="BF28" s="88"/>
      <c r="BG28" s="90"/>
      <c r="BH28" s="82"/>
      <c r="BI28" s="232"/>
      <c r="BJ28" s="87" t="s">
        <v>2</v>
      </c>
      <c r="BK28" s="82" t="s">
        <v>2</v>
      </c>
      <c r="BL28" s="82" t="s">
        <v>2</v>
      </c>
      <c r="BM28" s="95" t="s">
        <v>2</v>
      </c>
      <c r="BN28" s="85" t="s">
        <v>2</v>
      </c>
      <c r="BO28" s="82" t="s">
        <v>2</v>
      </c>
      <c r="BP28" s="82" t="s">
        <v>2</v>
      </c>
      <c r="BQ28" s="82" t="s">
        <v>2</v>
      </c>
      <c r="BR28" s="82" t="s">
        <v>2</v>
      </c>
      <c r="BS28" s="678"/>
      <c r="BT28" s="85" t="s">
        <v>2</v>
      </c>
      <c r="BU28" s="82"/>
      <c r="BV28" s="82"/>
      <c r="BW28" s="95"/>
      <c r="BX28" s="117"/>
      <c r="BY28" s="79"/>
      <c r="BZ28" s="79"/>
      <c r="CA28" s="82"/>
      <c r="CB28" s="82"/>
      <c r="CC28" s="129"/>
      <c r="CD28" s="365"/>
      <c r="CE28" s="224" t="s">
        <v>2</v>
      </c>
      <c r="CF28" s="227" t="s">
        <v>2</v>
      </c>
      <c r="CG28" s="226" t="s">
        <v>2</v>
      </c>
      <c r="CH28" s="84" t="s">
        <v>119</v>
      </c>
      <c r="CI28" s="82">
        <v>567</v>
      </c>
      <c r="CJ28" s="82" t="s">
        <v>2</v>
      </c>
      <c r="CK28" s="95"/>
      <c r="CL28" s="88"/>
      <c r="CM28" s="90"/>
      <c r="CN28" s="82"/>
      <c r="CO28" s="232"/>
      <c r="CP28" s="87" t="s">
        <v>2</v>
      </c>
      <c r="CQ28" s="82" t="s">
        <v>2</v>
      </c>
      <c r="CR28" s="82" t="s">
        <v>2</v>
      </c>
      <c r="CS28" s="95" t="s">
        <v>2</v>
      </c>
      <c r="CT28" s="85" t="s">
        <v>2</v>
      </c>
      <c r="CU28" s="82" t="s">
        <v>2</v>
      </c>
      <c r="CV28" s="82" t="s">
        <v>2</v>
      </c>
      <c r="CW28" s="82" t="s">
        <v>2</v>
      </c>
      <c r="CX28" s="82" t="s">
        <v>2</v>
      </c>
      <c r="CY28" s="678"/>
      <c r="CZ28" s="85" t="s">
        <v>2</v>
      </c>
      <c r="DA28" s="82"/>
      <c r="DB28" s="82"/>
      <c r="DC28" s="95"/>
      <c r="DD28" s="117"/>
      <c r="DE28" s="79"/>
      <c r="DF28" s="79"/>
      <c r="DG28" s="82"/>
      <c r="DH28" s="82"/>
      <c r="DI28" s="129"/>
      <c r="DK28" s="83"/>
      <c r="DL28" s="94"/>
      <c r="DM28" s="82"/>
      <c r="DN28" s="82"/>
      <c r="DO28" s="95"/>
      <c r="DP28" s="96"/>
      <c r="DQ28" s="97"/>
      <c r="DR28" s="230"/>
      <c r="DS28" s="231"/>
      <c r="DT28" s="82"/>
      <c r="DU28" s="82"/>
      <c r="DV28" s="95"/>
      <c r="DW28" s="85"/>
      <c r="DX28" s="82"/>
      <c r="DY28" s="82"/>
      <c r="DZ28" s="82"/>
      <c r="EA28" s="95"/>
      <c r="EB28" s="85"/>
      <c r="EC28" s="82"/>
      <c r="ED28" s="82"/>
      <c r="EE28" s="82"/>
      <c r="EF28" s="95"/>
      <c r="EG28" s="88"/>
      <c r="EH28" s="229"/>
      <c r="EI28" s="90"/>
      <c r="EJ28" s="82"/>
      <c r="EK28" s="232"/>
      <c r="EL28" s="91"/>
      <c r="EM28" s="128"/>
      <c r="EN28" s="79"/>
      <c r="EO28" s="79"/>
      <c r="EP28" s="82"/>
      <c r="EQ28" s="82"/>
      <c r="ER28" s="129"/>
    </row>
    <row r="29" spans="1:148" s="81" customFormat="1" ht="63" hidden="1" customHeight="1" outlineLevel="1" x14ac:dyDescent="0.25">
      <c r="A29" s="224" t="s">
        <v>2</v>
      </c>
      <c r="B29" s="227" t="s">
        <v>2</v>
      </c>
      <c r="C29" s="226" t="s">
        <v>2</v>
      </c>
      <c r="D29" s="173" t="s">
        <v>2</v>
      </c>
      <c r="E29" s="82" t="s">
        <v>2</v>
      </c>
      <c r="F29" s="82" t="s">
        <v>2</v>
      </c>
      <c r="G29" s="80" t="s">
        <v>2</v>
      </c>
      <c r="H29" s="405"/>
      <c r="I29" s="355" t="str">
        <f t="shared" si="8"/>
        <v>-</v>
      </c>
      <c r="J29" s="356" t="str">
        <f t="shared" si="9"/>
        <v>-</v>
      </c>
      <c r="K29" s="357" t="str">
        <f t="shared" si="10"/>
        <v>-</v>
      </c>
      <c r="L29" s="84" t="s">
        <v>116</v>
      </c>
      <c r="M29" s="82">
        <v>607</v>
      </c>
      <c r="N29" s="82" t="s">
        <v>2</v>
      </c>
      <c r="O29" s="95"/>
      <c r="P29" s="91" t="s">
        <v>116</v>
      </c>
      <c r="Q29" s="90">
        <v>559.16999999999996</v>
      </c>
      <c r="R29" s="82">
        <f>C25*Q29</f>
        <v>1118.3399999999999</v>
      </c>
      <c r="S29" s="753"/>
      <c r="T29" s="87" t="s">
        <v>2</v>
      </c>
      <c r="U29" s="82" t="s">
        <v>2</v>
      </c>
      <c r="V29" s="82" t="s">
        <v>2</v>
      </c>
      <c r="W29" s="95" t="s">
        <v>2</v>
      </c>
      <c r="X29" s="224"/>
      <c r="Y29" s="227"/>
      <c r="Z29" s="226"/>
      <c r="AA29" s="85" t="s">
        <v>2</v>
      </c>
      <c r="AB29" s="82" t="s">
        <v>2</v>
      </c>
      <c r="AC29" s="82" t="s">
        <v>2</v>
      </c>
      <c r="AD29" s="82" t="s">
        <v>2</v>
      </c>
      <c r="AE29" s="82" t="s">
        <v>2</v>
      </c>
      <c r="AF29" s="679"/>
      <c r="AG29" s="85" t="s">
        <v>2</v>
      </c>
      <c r="AH29" s="82"/>
      <c r="AI29" s="82"/>
      <c r="AJ29" s="95"/>
      <c r="AK29" s="117"/>
      <c r="AL29" s="79"/>
      <c r="AM29" s="79"/>
      <c r="AN29" s="82"/>
      <c r="AO29" s="82"/>
      <c r="AP29" s="129"/>
      <c r="AQ29" s="444"/>
      <c r="AR29" s="224" t="s">
        <v>2</v>
      </c>
      <c r="AS29" s="227" t="s">
        <v>2</v>
      </c>
      <c r="AT29" s="226" t="s">
        <v>2</v>
      </c>
      <c r="AU29" s="82" t="s">
        <v>2</v>
      </c>
      <c r="AV29" s="82" t="s">
        <v>2</v>
      </c>
      <c r="AW29" s="80" t="s">
        <v>2</v>
      </c>
      <c r="AX29" s="405"/>
      <c r="AY29" s="355" t="str">
        <f t="shared" si="31"/>
        <v>-</v>
      </c>
      <c r="AZ29" s="356" t="str">
        <f t="shared" si="32"/>
        <v>-</v>
      </c>
      <c r="BA29" s="357" t="str">
        <f t="shared" si="33"/>
        <v>-</v>
      </c>
      <c r="BB29" s="84" t="s">
        <v>116</v>
      </c>
      <c r="BC29" s="82">
        <v>607</v>
      </c>
      <c r="BD29" s="82" t="s">
        <v>2</v>
      </c>
      <c r="BE29" s="95"/>
      <c r="BF29" s="88"/>
      <c r="BG29" s="90"/>
      <c r="BH29" s="82"/>
      <c r="BI29" s="232"/>
      <c r="BJ29" s="87" t="s">
        <v>2</v>
      </c>
      <c r="BK29" s="82" t="s">
        <v>2</v>
      </c>
      <c r="BL29" s="82" t="s">
        <v>2</v>
      </c>
      <c r="BM29" s="95" t="s">
        <v>2</v>
      </c>
      <c r="BN29" s="85" t="s">
        <v>2</v>
      </c>
      <c r="BO29" s="82" t="s">
        <v>2</v>
      </c>
      <c r="BP29" s="82" t="s">
        <v>2</v>
      </c>
      <c r="BQ29" s="82" t="s">
        <v>2</v>
      </c>
      <c r="BR29" s="82" t="s">
        <v>2</v>
      </c>
      <c r="BS29" s="679"/>
      <c r="BT29" s="85" t="s">
        <v>2</v>
      </c>
      <c r="BU29" s="82"/>
      <c r="BV29" s="82"/>
      <c r="BW29" s="95"/>
      <c r="BX29" s="117"/>
      <c r="BY29" s="79"/>
      <c r="BZ29" s="79"/>
      <c r="CA29" s="82"/>
      <c r="CB29" s="82"/>
      <c r="CC29" s="129"/>
      <c r="CD29" s="365"/>
      <c r="CE29" s="224" t="s">
        <v>2</v>
      </c>
      <c r="CF29" s="227" t="s">
        <v>2</v>
      </c>
      <c r="CG29" s="226" t="s">
        <v>2</v>
      </c>
      <c r="CH29" s="84" t="s">
        <v>116</v>
      </c>
      <c r="CI29" s="82">
        <v>607</v>
      </c>
      <c r="CJ29" s="82" t="s">
        <v>2</v>
      </c>
      <c r="CK29" s="95"/>
      <c r="CL29" s="88"/>
      <c r="CM29" s="90"/>
      <c r="CN29" s="82"/>
      <c r="CO29" s="232"/>
      <c r="CP29" s="87" t="s">
        <v>2</v>
      </c>
      <c r="CQ29" s="82" t="s">
        <v>2</v>
      </c>
      <c r="CR29" s="82" t="s">
        <v>2</v>
      </c>
      <c r="CS29" s="95" t="s">
        <v>2</v>
      </c>
      <c r="CT29" s="85" t="s">
        <v>2</v>
      </c>
      <c r="CU29" s="82" t="s">
        <v>2</v>
      </c>
      <c r="CV29" s="82" t="s">
        <v>2</v>
      </c>
      <c r="CW29" s="82" t="s">
        <v>2</v>
      </c>
      <c r="CX29" s="82" t="s">
        <v>2</v>
      </c>
      <c r="CY29" s="679"/>
      <c r="CZ29" s="85" t="s">
        <v>2</v>
      </c>
      <c r="DA29" s="82"/>
      <c r="DB29" s="82"/>
      <c r="DC29" s="95"/>
      <c r="DD29" s="117"/>
      <c r="DE29" s="79"/>
      <c r="DF29" s="79"/>
      <c r="DG29" s="82"/>
      <c r="DH29" s="82"/>
      <c r="DI29" s="129"/>
      <c r="DK29" s="83"/>
      <c r="DL29" s="94"/>
      <c r="DM29" s="82"/>
      <c r="DN29" s="82"/>
      <c r="DO29" s="95"/>
      <c r="DP29" s="96"/>
      <c r="DQ29" s="97"/>
      <c r="DR29" s="230"/>
      <c r="DS29" s="231"/>
      <c r="DT29" s="82"/>
      <c r="DU29" s="82"/>
      <c r="DV29" s="95"/>
      <c r="DW29" s="85"/>
      <c r="DX29" s="82"/>
      <c r="DY29" s="82"/>
      <c r="DZ29" s="82"/>
      <c r="EA29" s="95"/>
      <c r="EB29" s="85"/>
      <c r="EC29" s="82"/>
      <c r="ED29" s="82"/>
      <c r="EE29" s="82"/>
      <c r="EF29" s="95"/>
      <c r="EG29" s="88"/>
      <c r="EH29" s="229"/>
      <c r="EI29" s="90"/>
      <c r="EJ29" s="82"/>
      <c r="EK29" s="232"/>
      <c r="EL29" s="91"/>
      <c r="EM29" s="128"/>
      <c r="EN29" s="79"/>
      <c r="EO29" s="79"/>
      <c r="EP29" s="82"/>
      <c r="EQ29" s="82"/>
      <c r="ER29" s="129"/>
    </row>
    <row r="30" spans="1:148" s="163" customFormat="1" ht="45" hidden="1" customHeight="1" outlineLevel="1" x14ac:dyDescent="0.25">
      <c r="A30" s="873" t="s">
        <v>97</v>
      </c>
      <c r="B30" s="874"/>
      <c r="C30" s="875"/>
      <c r="D30" s="174"/>
      <c r="E30" s="876">
        <f>SUM(F17:F29)</f>
        <v>405710.44959999999</v>
      </c>
      <c r="F30" s="877"/>
      <c r="G30" s="878"/>
      <c r="H30" s="348"/>
      <c r="I30" s="348"/>
      <c r="J30" s="348"/>
      <c r="K30" s="348"/>
      <c r="L30" s="687">
        <f>SUM(N17:N29)</f>
        <v>436735</v>
      </c>
      <c r="M30" s="761"/>
      <c r="N30" s="761"/>
      <c r="O30" s="762"/>
      <c r="P30" s="760">
        <f>R25+R20+R17+R18+R19</f>
        <v>364076.38</v>
      </c>
      <c r="Q30" s="761"/>
      <c r="R30" s="761"/>
      <c r="S30" s="762"/>
      <c r="T30" s="687">
        <f>SUM(V17:V29)</f>
        <v>508500</v>
      </c>
      <c r="U30" s="687"/>
      <c r="V30" s="687"/>
      <c r="W30" s="687"/>
      <c r="X30" s="238"/>
      <c r="Y30" s="238"/>
      <c r="Z30" s="238"/>
      <c r="AA30" s="683">
        <f>SUM(AC17:AC29)</f>
        <v>3212.8</v>
      </c>
      <c r="AB30" s="684"/>
      <c r="AC30" s="684"/>
      <c r="AD30" s="685">
        <f>SUM(AE17:AE29)</f>
        <v>267157.49248000002</v>
      </c>
      <c r="AE30" s="685"/>
      <c r="AF30" s="686"/>
      <c r="AG30" s="687">
        <f>SUM(AI17:AI29)</f>
        <v>312740</v>
      </c>
      <c r="AH30" s="687"/>
      <c r="AI30" s="687"/>
      <c r="AJ30" s="687"/>
      <c r="AK30" s="688">
        <f>SUM(AM18:AM25)</f>
        <v>3130.1400000000003</v>
      </c>
      <c r="AL30" s="689"/>
      <c r="AM30" s="690"/>
      <c r="AN30" s="691">
        <f>SUM(AO17:AO29)</f>
        <v>232552.81225800005</v>
      </c>
      <c r="AO30" s="687"/>
      <c r="AP30" s="692"/>
      <c r="AQ30" s="425"/>
      <c r="AR30" s="873" t="s">
        <v>97</v>
      </c>
      <c r="AS30" s="874"/>
      <c r="AT30" s="875"/>
      <c r="AU30" s="884">
        <f>SUM(AV17:AV29)</f>
        <v>426872.42000000004</v>
      </c>
      <c r="AV30" s="885"/>
      <c r="AW30" s="886"/>
      <c r="AX30" s="348"/>
      <c r="AY30" s="348"/>
      <c r="AZ30" s="348"/>
      <c r="BA30" s="348"/>
      <c r="BB30" s="687">
        <f>SUM(BD17:BD29)</f>
        <v>436735</v>
      </c>
      <c r="BC30" s="761"/>
      <c r="BD30" s="761"/>
      <c r="BE30" s="762"/>
      <c r="BF30" s="760">
        <f>SUM(BH17:BH29)</f>
        <v>476339.31</v>
      </c>
      <c r="BG30" s="761"/>
      <c r="BH30" s="761"/>
      <c r="BI30" s="762"/>
      <c r="BJ30" s="687">
        <f>SUM(BL17:BL29)</f>
        <v>508500</v>
      </c>
      <c r="BK30" s="687"/>
      <c r="BL30" s="687"/>
      <c r="BM30" s="687"/>
      <c r="BN30" s="683">
        <f>SUM(BP17:BP29)</f>
        <v>0</v>
      </c>
      <c r="BO30" s="684"/>
      <c r="BP30" s="684"/>
      <c r="BQ30" s="685">
        <f>SUM(BR17:BR29)</f>
        <v>0</v>
      </c>
      <c r="BR30" s="685"/>
      <c r="BS30" s="686"/>
      <c r="BT30" s="687">
        <f>SUM(BV17:BV29)</f>
        <v>0</v>
      </c>
      <c r="BU30" s="687"/>
      <c r="BV30" s="687"/>
      <c r="BW30" s="687"/>
      <c r="BX30" s="688">
        <f>SUM(BZ18:BZ25)</f>
        <v>0</v>
      </c>
      <c r="BY30" s="689"/>
      <c r="BZ30" s="690"/>
      <c r="CA30" s="691">
        <f>SUM(CB17:CB29)</f>
        <v>0</v>
      </c>
      <c r="CB30" s="687"/>
      <c r="CC30" s="692"/>
      <c r="CD30" s="366"/>
      <c r="CE30" s="754" t="s">
        <v>97</v>
      </c>
      <c r="CF30" s="755"/>
      <c r="CG30" s="756"/>
      <c r="CH30" s="757">
        <f>SUM(CJ17:CJ29)</f>
        <v>436735</v>
      </c>
      <c r="CI30" s="758"/>
      <c r="CJ30" s="758"/>
      <c r="CK30" s="759"/>
      <c r="CL30" s="760">
        <f>SUM(CN17:CN29)</f>
        <v>476339.31</v>
      </c>
      <c r="CM30" s="761"/>
      <c r="CN30" s="761"/>
      <c r="CO30" s="762"/>
      <c r="CP30" s="687">
        <f>SUM(CR17:CR29)</f>
        <v>508500</v>
      </c>
      <c r="CQ30" s="687"/>
      <c r="CR30" s="687"/>
      <c r="CS30" s="687"/>
      <c r="CT30" s="683">
        <f>SUM(CV17:CV29)</f>
        <v>3615.8</v>
      </c>
      <c r="CU30" s="684"/>
      <c r="CV30" s="684"/>
      <c r="CW30" s="685">
        <f>SUM(CX17:CX29)</f>
        <v>302348.49546000001</v>
      </c>
      <c r="CX30" s="685"/>
      <c r="CY30" s="686"/>
      <c r="CZ30" s="687">
        <f>SUM(DB17:DB29)</f>
        <v>312740</v>
      </c>
      <c r="DA30" s="687"/>
      <c r="DB30" s="687"/>
      <c r="DC30" s="687"/>
      <c r="DD30" s="688">
        <f>SUM(DF18:DF25)</f>
        <v>3130.1400000000003</v>
      </c>
      <c r="DE30" s="689"/>
      <c r="DF30" s="690"/>
      <c r="DG30" s="691">
        <f>SUM(DH17:DH29)</f>
        <v>232552.81225800005</v>
      </c>
      <c r="DH30" s="687"/>
      <c r="DI30" s="692"/>
      <c r="DK30" s="760">
        <f>SUM(DN17:DN25)</f>
        <v>307806</v>
      </c>
      <c r="DL30" s="687"/>
      <c r="DM30" s="761"/>
      <c r="DN30" s="761"/>
      <c r="DO30" s="762"/>
      <c r="DP30" s="70"/>
      <c r="DQ30" s="69"/>
      <c r="DR30" s="687">
        <f>SUM(DU17:DU25)</f>
        <v>508500</v>
      </c>
      <c r="DS30" s="687"/>
      <c r="DT30" s="687"/>
      <c r="DU30" s="687"/>
      <c r="DV30" s="687"/>
      <c r="DW30" s="760">
        <f>SUM(DZ18:DZ25)</f>
        <v>326502</v>
      </c>
      <c r="DX30" s="687"/>
      <c r="DY30" s="687"/>
      <c r="DZ30" s="687"/>
      <c r="EA30" s="692"/>
      <c r="EB30" s="687">
        <f>SUM(EE18:EE25)</f>
        <v>484256</v>
      </c>
      <c r="EC30" s="687"/>
      <c r="ED30" s="687"/>
      <c r="EE30" s="687"/>
      <c r="EF30" s="687"/>
      <c r="EG30" s="760">
        <f>SUM(EJ17:EJ25)</f>
        <v>427165.77</v>
      </c>
      <c r="EH30" s="687"/>
      <c r="EI30" s="761"/>
      <c r="EJ30" s="761"/>
      <c r="EK30" s="762"/>
      <c r="EL30" s="858">
        <f>SUM(EO18:EO25)</f>
        <v>3130.1400000000003</v>
      </c>
      <c r="EM30" s="689"/>
      <c r="EN30" s="689"/>
      <c r="EO30" s="690"/>
      <c r="EP30" s="691">
        <f>SUM(EQ18:EQ25)</f>
        <v>231163.96914</v>
      </c>
      <c r="EQ30" s="687"/>
      <c r="ER30" s="692"/>
    </row>
    <row r="31" spans="1:148" s="373" customFormat="1" ht="45" customHeight="1" collapsed="1" x14ac:dyDescent="0.25">
      <c r="A31" s="794" t="s">
        <v>82</v>
      </c>
      <c r="B31" s="795"/>
      <c r="C31" s="796"/>
      <c r="D31" s="370"/>
      <c r="E31" s="879">
        <f>E30+D15</f>
        <v>3623633.88124</v>
      </c>
      <c r="F31" s="701"/>
      <c r="G31" s="880"/>
      <c r="H31" s="371"/>
      <c r="I31" s="700">
        <f>SUM(J8:J29)</f>
        <v>2640462.3056000001</v>
      </c>
      <c r="J31" s="700"/>
      <c r="K31" s="803"/>
      <c r="L31" s="697">
        <f>L30+L16</f>
        <v>3756174</v>
      </c>
      <c r="M31" s="704"/>
      <c r="N31" s="704"/>
      <c r="O31" s="705"/>
      <c r="P31" s="697">
        <f>P30+P16</f>
        <v>4432238.09</v>
      </c>
      <c r="Q31" s="704"/>
      <c r="R31" s="704"/>
      <c r="S31" s="705"/>
      <c r="T31" s="698">
        <f>T30+T16</f>
        <v>4382875</v>
      </c>
      <c r="U31" s="698"/>
      <c r="V31" s="698"/>
      <c r="W31" s="698"/>
      <c r="X31" s="794" t="s">
        <v>82</v>
      </c>
      <c r="Y31" s="795"/>
      <c r="Z31" s="796"/>
      <c r="AA31" s="693">
        <f>AA30+AA16</f>
        <v>36805.200000000004</v>
      </c>
      <c r="AB31" s="694"/>
      <c r="AC31" s="694"/>
      <c r="AD31" s="695">
        <f>AA31*83.1541</f>
        <v>3060503.2813200005</v>
      </c>
      <c r="AE31" s="695"/>
      <c r="AF31" s="696"/>
      <c r="AG31" s="697">
        <f>AG30+AG16</f>
        <v>2853554</v>
      </c>
      <c r="AH31" s="698"/>
      <c r="AI31" s="698"/>
      <c r="AJ31" s="699"/>
      <c r="AK31" s="700">
        <f>AK30+AK16</f>
        <v>32284.059999999998</v>
      </c>
      <c r="AL31" s="701"/>
      <c r="AM31" s="702"/>
      <c r="AN31" s="703">
        <f>AN30+AN16</f>
        <v>2398534.5524820001</v>
      </c>
      <c r="AO31" s="704"/>
      <c r="AP31" s="705"/>
      <c r="AQ31" s="427"/>
      <c r="AR31" s="794" t="s">
        <v>82</v>
      </c>
      <c r="AS31" s="795"/>
      <c r="AT31" s="796"/>
      <c r="AU31" s="879" t="e">
        <f>AU30+#REF!</f>
        <v>#REF!</v>
      </c>
      <c r="AV31" s="701"/>
      <c r="AW31" s="880"/>
      <c r="AX31" s="426"/>
      <c r="AY31" s="700">
        <f>SUM(AZ8:AZ29)</f>
        <v>3698751.99</v>
      </c>
      <c r="AZ31" s="700"/>
      <c r="BA31" s="803"/>
      <c r="BB31" s="697">
        <f>BB30+BB16</f>
        <v>3756174</v>
      </c>
      <c r="BC31" s="704"/>
      <c r="BD31" s="704"/>
      <c r="BE31" s="705"/>
      <c r="BF31" s="697">
        <f>BF30+BF16</f>
        <v>3808614.3000000003</v>
      </c>
      <c r="BG31" s="704"/>
      <c r="BH31" s="704"/>
      <c r="BI31" s="705"/>
      <c r="BJ31" s="698">
        <f>BJ30+BJ16</f>
        <v>4382875</v>
      </c>
      <c r="BK31" s="698"/>
      <c r="BL31" s="698"/>
      <c r="BM31" s="698"/>
      <c r="BN31" s="693" t="e">
        <f>BN30+BN16</f>
        <v>#VALUE!</v>
      </c>
      <c r="BO31" s="694"/>
      <c r="BP31" s="694"/>
      <c r="BQ31" s="695" t="e">
        <f>BN31*83.1541</f>
        <v>#VALUE!</v>
      </c>
      <c r="BR31" s="695"/>
      <c r="BS31" s="696"/>
      <c r="BT31" s="697" t="e">
        <f>BT30+BT16</f>
        <v>#VALUE!</v>
      </c>
      <c r="BU31" s="698"/>
      <c r="BV31" s="698"/>
      <c r="BW31" s="699"/>
      <c r="BX31" s="700" t="e">
        <f>BX30+BX16</f>
        <v>#VALUE!</v>
      </c>
      <c r="BY31" s="701"/>
      <c r="BZ31" s="702"/>
      <c r="CA31" s="703" t="e">
        <f>CA30+CA16</f>
        <v>#VALUE!</v>
      </c>
      <c r="CB31" s="704"/>
      <c r="CC31" s="705"/>
      <c r="CD31" s="372"/>
      <c r="CE31" s="763" t="s">
        <v>82</v>
      </c>
      <c r="CF31" s="704"/>
      <c r="CG31" s="705"/>
      <c r="CH31" s="697">
        <f>CH30+CH16</f>
        <v>3756174</v>
      </c>
      <c r="CI31" s="698"/>
      <c r="CJ31" s="698"/>
      <c r="CK31" s="764"/>
      <c r="CL31" s="697">
        <f>CL30+CL16</f>
        <v>3808614.3000000003</v>
      </c>
      <c r="CM31" s="704"/>
      <c r="CN31" s="704"/>
      <c r="CO31" s="705"/>
      <c r="CP31" s="698">
        <f>CP30+CP16</f>
        <v>4382875</v>
      </c>
      <c r="CQ31" s="698"/>
      <c r="CR31" s="698"/>
      <c r="CS31" s="698"/>
      <c r="CT31" s="693">
        <f>CT30+CT16</f>
        <v>37874.200000000004</v>
      </c>
      <c r="CU31" s="694"/>
      <c r="CV31" s="694"/>
      <c r="CW31" s="695">
        <f>CT31*83.6187</f>
        <v>3166991.3675400005</v>
      </c>
      <c r="CX31" s="695"/>
      <c r="CY31" s="696"/>
      <c r="CZ31" s="697">
        <f>CZ30+CZ16</f>
        <v>2853554</v>
      </c>
      <c r="DA31" s="698"/>
      <c r="DB31" s="698"/>
      <c r="DC31" s="699"/>
      <c r="DD31" s="700">
        <f>DD30+DD16</f>
        <v>32284.059999999998</v>
      </c>
      <c r="DE31" s="701"/>
      <c r="DF31" s="702"/>
      <c r="DG31" s="703">
        <f>DG30+DG16</f>
        <v>2398534.5524820001</v>
      </c>
      <c r="DH31" s="704"/>
      <c r="DI31" s="705"/>
      <c r="DK31" s="859">
        <f>DK30+DK16</f>
        <v>3508847</v>
      </c>
      <c r="DL31" s="860"/>
      <c r="DM31" s="861"/>
      <c r="DN31" s="861"/>
      <c r="DO31" s="862"/>
      <c r="DP31" s="374">
        <f>DK31-AO31</f>
        <v>3508847</v>
      </c>
      <c r="DQ31" s="375">
        <f>DP31/DK31</f>
        <v>1</v>
      </c>
      <c r="DR31" s="860">
        <f>DR30+DR16</f>
        <v>4680875</v>
      </c>
      <c r="DS31" s="860"/>
      <c r="DT31" s="860"/>
      <c r="DU31" s="860"/>
      <c r="DV31" s="860"/>
      <c r="DW31" s="859">
        <f>DW30+DW16</f>
        <v>2735382</v>
      </c>
      <c r="DX31" s="860"/>
      <c r="DY31" s="860"/>
      <c r="DZ31" s="860"/>
      <c r="EA31" s="863"/>
      <c r="EB31" s="859">
        <f>EB30+EB16</f>
        <v>3145619.26</v>
      </c>
      <c r="EC31" s="860"/>
      <c r="ED31" s="860"/>
      <c r="EE31" s="860"/>
      <c r="EF31" s="860"/>
      <c r="EG31" s="859">
        <f>EG30+EG16</f>
        <v>3590917.43</v>
      </c>
      <c r="EH31" s="860"/>
      <c r="EI31" s="861"/>
      <c r="EJ31" s="861"/>
      <c r="EK31" s="862"/>
      <c r="EL31" s="864">
        <f>EL30+EL16</f>
        <v>133580.22640000001</v>
      </c>
      <c r="EM31" s="865"/>
      <c r="EN31" s="866"/>
      <c r="EO31" s="867"/>
      <c r="EP31" s="868">
        <f>EP30+EP16</f>
        <v>2384210.1150600002</v>
      </c>
      <c r="EQ31" s="861"/>
      <c r="ER31" s="862"/>
    </row>
    <row r="32" spans="1:148" s="48" customFormat="1" ht="26.25" customHeight="1" x14ac:dyDescent="0.25">
      <c r="B32" s="164"/>
      <c r="F32" s="81"/>
      <c r="G32" s="165"/>
      <c r="H32" s="165"/>
      <c r="I32" s="165"/>
      <c r="J32" s="165"/>
      <c r="K32" s="165"/>
      <c r="L32" s="166"/>
      <c r="M32" s="126"/>
      <c r="O32" s="168"/>
      <c r="P32" s="166"/>
      <c r="Q32" s="126"/>
      <c r="R32" s="126"/>
      <c r="S32" s="168"/>
      <c r="T32" s="126"/>
      <c r="U32" s="126"/>
      <c r="W32" s="168"/>
      <c r="X32" s="126"/>
      <c r="Y32" s="126"/>
      <c r="Z32" s="126"/>
      <c r="AA32" s="166"/>
      <c r="AB32" s="126"/>
      <c r="AC32" s="167"/>
      <c r="AD32" s="675" t="s">
        <v>161</v>
      </c>
      <c r="AE32" s="675"/>
      <c r="AF32" s="675"/>
      <c r="AG32" s="166"/>
      <c r="AH32" s="126"/>
      <c r="AJ32" s="168"/>
      <c r="AK32" s="125"/>
      <c r="AL32" s="126"/>
      <c r="AM32" s="126"/>
      <c r="AN32" s="675" t="s">
        <v>150</v>
      </c>
      <c r="AO32" s="675"/>
      <c r="AP32" s="676"/>
      <c r="AQ32" s="424"/>
      <c r="AS32" s="164"/>
      <c r="AV32" s="81"/>
      <c r="AW32" s="165"/>
      <c r="AX32" s="165"/>
      <c r="AY32" s="165"/>
      <c r="AZ32" s="165"/>
      <c r="BA32" s="165"/>
      <c r="BB32" s="166"/>
      <c r="BC32" s="126"/>
      <c r="BE32" s="168"/>
      <c r="BF32" s="166"/>
      <c r="BG32" s="126"/>
      <c r="BH32" s="126"/>
      <c r="BI32" s="168"/>
      <c r="BJ32" s="126"/>
      <c r="BK32" s="126"/>
      <c r="BM32" s="168"/>
      <c r="BN32" s="166"/>
      <c r="BO32" s="126"/>
      <c r="BP32" s="167"/>
      <c r="BQ32" s="675" t="s">
        <v>161</v>
      </c>
      <c r="BR32" s="675"/>
      <c r="BS32" s="675"/>
      <c r="BT32" s="166"/>
      <c r="BU32" s="126"/>
      <c r="BW32" s="168"/>
      <c r="BX32" s="125"/>
      <c r="BY32" s="126"/>
      <c r="BZ32" s="126"/>
      <c r="CA32" s="675" t="s">
        <v>150</v>
      </c>
      <c r="CB32" s="675"/>
      <c r="CC32" s="676"/>
      <c r="CD32" s="424"/>
      <c r="CF32" s="164"/>
      <c r="CH32" s="166"/>
      <c r="CI32" s="126"/>
      <c r="CK32" s="168"/>
      <c r="CL32" s="166"/>
      <c r="CM32" s="126"/>
      <c r="CN32" s="126"/>
      <c r="CO32" s="168"/>
      <c r="CP32" s="126"/>
      <c r="CQ32" s="126"/>
      <c r="CS32" s="168"/>
      <c r="CT32" s="166"/>
      <c r="CU32" s="126"/>
      <c r="CV32" s="167"/>
      <c r="CW32" s="675" t="s">
        <v>152</v>
      </c>
      <c r="CX32" s="675"/>
      <c r="CY32" s="675"/>
      <c r="CZ32" s="166"/>
      <c r="DA32" s="126"/>
      <c r="DC32" s="168"/>
      <c r="DD32" s="125"/>
      <c r="DE32" s="126"/>
      <c r="DF32" s="126"/>
      <c r="DG32" s="675" t="s">
        <v>150</v>
      </c>
      <c r="DH32" s="675"/>
      <c r="DI32" s="676"/>
      <c r="DP32" s="98">
        <f>DP31+AP32</f>
        <v>3508847</v>
      </c>
      <c r="DQ32" s="99">
        <f>DP32/DK31</f>
        <v>1</v>
      </c>
      <c r="EP32" s="675" t="s">
        <v>109</v>
      </c>
      <c r="EQ32" s="675"/>
      <c r="ER32" s="675"/>
    </row>
    <row r="33" spans="1:113" s="126" customFormat="1" ht="32.25" customHeight="1" x14ac:dyDescent="0.25">
      <c r="A33" s="706"/>
      <c r="B33" s="707"/>
      <c r="C33" s="707"/>
      <c r="D33" s="707"/>
      <c r="E33" s="707"/>
      <c r="F33" s="707"/>
      <c r="G33" s="708"/>
      <c r="H33" s="358"/>
      <c r="I33" s="323"/>
      <c r="J33" s="323"/>
      <c r="K33" s="323"/>
      <c r="L33" s="251"/>
      <c r="M33" s="252"/>
      <c r="N33" s="395">
        <f>N34/DK31</f>
        <v>7.0486686937332982E-2</v>
      </c>
      <c r="O33" s="254"/>
      <c r="P33" s="251"/>
      <c r="Q33" s="252"/>
      <c r="R33" s="395">
        <f>R34/EG31</f>
        <v>0.23429128527747842</v>
      </c>
      <c r="S33" s="254"/>
      <c r="T33" s="252"/>
      <c r="U33" s="252"/>
      <c r="V33" s="253">
        <f>V34/DR31</f>
        <v>-6.3663310812615156E-2</v>
      </c>
      <c r="W33" s="254"/>
      <c r="X33" s="252"/>
      <c r="Y33" s="252"/>
      <c r="Z33" s="252"/>
      <c r="AA33" s="251"/>
      <c r="AB33" s="252"/>
      <c r="AC33" s="253">
        <f>AC34/CT31</f>
        <v>-2.8225018614254554E-2</v>
      </c>
      <c r="AD33" s="253"/>
      <c r="AE33" s="395">
        <f>AE34/CW31</f>
        <v>-3.3624368955168918E-2</v>
      </c>
      <c r="AF33" s="254" t="s">
        <v>41</v>
      </c>
      <c r="AG33" s="251"/>
      <c r="AH33" s="252"/>
      <c r="AI33" s="253">
        <f>AI34/EB31</f>
        <v>-9.284825525896602E-2</v>
      </c>
      <c r="AJ33" s="254"/>
      <c r="AK33" s="255"/>
      <c r="AL33" s="252"/>
      <c r="AM33" s="252"/>
      <c r="AN33" s="252"/>
      <c r="AO33" s="256">
        <f>AN31-EP31</f>
        <v>14324.437421999872</v>
      </c>
      <c r="AP33" s="257">
        <f>AO33/EP31</f>
        <v>6.008043222163491E-3</v>
      </c>
      <c r="AQ33" s="445"/>
      <c r="AR33" s="706"/>
      <c r="AS33" s="707"/>
      <c r="AT33" s="707"/>
      <c r="AU33" s="707"/>
      <c r="AV33" s="707"/>
      <c r="AW33" s="708"/>
      <c r="AX33" s="423"/>
      <c r="AY33" s="423"/>
      <c r="AZ33" s="423"/>
      <c r="BA33" s="423"/>
      <c r="BB33" s="251"/>
      <c r="BC33" s="252"/>
      <c r="BD33" s="395" t="e">
        <f>BD34/FA31</f>
        <v>#DIV/0!</v>
      </c>
      <c r="BE33" s="254"/>
      <c r="BF33" s="251"/>
      <c r="BG33" s="252"/>
      <c r="BH33" s="395" t="e">
        <f>BH34/FW31</f>
        <v>#DIV/0!</v>
      </c>
      <c r="BI33" s="254"/>
      <c r="BJ33" s="252"/>
      <c r="BK33" s="252"/>
      <c r="BL33" s="253" t="e">
        <f>BL34/FH31</f>
        <v>#DIV/0!</v>
      </c>
      <c r="BM33" s="254"/>
      <c r="BN33" s="251"/>
      <c r="BO33" s="252"/>
      <c r="BP33" s="253" t="e">
        <f>BP34/EG31</f>
        <v>#VALUE!</v>
      </c>
      <c r="BQ33" s="253"/>
      <c r="BR33" s="395" t="e">
        <f>BR34/EJ31</f>
        <v>#VALUE!</v>
      </c>
      <c r="BS33" s="254" t="s">
        <v>41</v>
      </c>
      <c r="BT33" s="251"/>
      <c r="BU33" s="252"/>
      <c r="BV33" s="253" t="e">
        <f>BV34/FO31</f>
        <v>#VALUE!</v>
      </c>
      <c r="BW33" s="254"/>
      <c r="BX33" s="255"/>
      <c r="BY33" s="252"/>
      <c r="BZ33" s="252"/>
      <c r="CA33" s="252"/>
      <c r="CB33" s="256" t="e">
        <f>CA31-GC31</f>
        <v>#VALUE!</v>
      </c>
      <c r="CC33" s="257" t="e">
        <f>CB33/GC31</f>
        <v>#VALUE!</v>
      </c>
      <c r="CD33" s="367"/>
      <c r="CE33" s="706"/>
      <c r="CF33" s="707"/>
      <c r="CG33" s="708"/>
      <c r="CH33" s="251"/>
      <c r="CI33" s="252"/>
      <c r="CJ33" s="253">
        <f>CJ34/DK31</f>
        <v>7.0486686937332982E-2</v>
      </c>
      <c r="CK33" s="254"/>
      <c r="CL33" s="251"/>
      <c r="CM33" s="252"/>
      <c r="CN33" s="253">
        <f>CN34/EG31</f>
        <v>6.0624304023609951E-2</v>
      </c>
      <c r="CO33" s="254"/>
      <c r="CP33" s="252"/>
      <c r="CQ33" s="252"/>
      <c r="CR33" s="253">
        <f>CR34/DR31</f>
        <v>-6.3663310812615156E-2</v>
      </c>
      <c r="CS33" s="254"/>
      <c r="CT33" s="251"/>
      <c r="CU33" s="252"/>
      <c r="CV33" s="253"/>
      <c r="CW33" s="253"/>
      <c r="CX33" s="253"/>
      <c r="CY33" s="254" t="s">
        <v>41</v>
      </c>
      <c r="CZ33" s="251"/>
      <c r="DA33" s="252"/>
      <c r="DB33" s="253">
        <f>DB34/EB31</f>
        <v>-9.284825525896602E-2</v>
      </c>
      <c r="DC33" s="254"/>
      <c r="DD33" s="255"/>
      <c r="DE33" s="252"/>
      <c r="DF33" s="252"/>
      <c r="DG33" s="252"/>
      <c r="DH33" s="256">
        <f>DG31-EP31</f>
        <v>14324.437421999872</v>
      </c>
      <c r="DI33" s="257">
        <f>DH33/EP31</f>
        <v>6.008043222163491E-3</v>
      </c>
    </row>
    <row r="34" spans="1:113" ht="27" customHeight="1" x14ac:dyDescent="0.25">
      <c r="A34" s="258"/>
      <c r="B34" s="261"/>
      <c r="C34" s="259"/>
      <c r="D34" s="259"/>
      <c r="E34" s="259"/>
      <c r="F34" s="259"/>
      <c r="G34" s="260"/>
      <c r="H34" s="259"/>
      <c r="I34" s="259"/>
      <c r="J34" s="259"/>
      <c r="K34" s="259"/>
      <c r="L34" s="258"/>
      <c r="M34" s="259"/>
      <c r="N34" s="397">
        <f>L31-DK31</f>
        <v>247327</v>
      </c>
      <c r="O34" s="259"/>
      <c r="P34" s="258"/>
      <c r="Q34" s="259"/>
      <c r="R34" s="397">
        <f>P31-EG31</f>
        <v>841320.65999999968</v>
      </c>
      <c r="S34" s="260"/>
      <c r="T34" s="259"/>
      <c r="U34" s="259"/>
      <c r="V34" s="127">
        <f>T31-DR31</f>
        <v>-298000</v>
      </c>
      <c r="W34" s="259"/>
      <c r="X34" s="259"/>
      <c r="Y34" s="259"/>
      <c r="Z34" s="259"/>
      <c r="AA34" s="259"/>
      <c r="AB34" s="259"/>
      <c r="AC34" s="283">
        <f>AA31-CT31</f>
        <v>-1069</v>
      </c>
      <c r="AD34" s="259"/>
      <c r="AE34" s="396">
        <f>AD31-CW31</f>
        <v>-106488.08621999994</v>
      </c>
      <c r="AF34" s="259"/>
      <c r="AG34" s="259"/>
      <c r="AH34" s="259"/>
      <c r="AI34" s="127">
        <f>AG31-EB31</f>
        <v>-292065.25999999978</v>
      </c>
      <c r="AJ34" s="259"/>
      <c r="AK34" s="259"/>
      <c r="AL34" s="259"/>
      <c r="AM34" s="259"/>
      <c r="AN34" s="259"/>
      <c r="AO34" s="259"/>
      <c r="AP34" s="260"/>
      <c r="AQ34" s="259"/>
      <c r="AR34" s="258"/>
      <c r="AS34" s="261"/>
      <c r="AT34" s="259"/>
      <c r="AU34" s="259"/>
      <c r="AV34" s="259"/>
      <c r="AW34" s="260"/>
      <c r="AX34" s="259"/>
      <c r="AY34" s="259"/>
      <c r="AZ34" s="259"/>
      <c r="BA34" s="259"/>
      <c r="BB34" s="258"/>
      <c r="BC34" s="259"/>
      <c r="BD34" s="397">
        <f>BB31-FA31</f>
        <v>3756174</v>
      </c>
      <c r="BE34" s="259"/>
      <c r="BF34" s="258"/>
      <c r="BG34" s="259"/>
      <c r="BH34" s="397">
        <f>BF31-FW31</f>
        <v>3808614.3000000003</v>
      </c>
      <c r="BI34" s="260"/>
      <c r="BJ34" s="259"/>
      <c r="BK34" s="259"/>
      <c r="BL34" s="127">
        <f>BJ31-FH31</f>
        <v>4382875</v>
      </c>
      <c r="BM34" s="259"/>
      <c r="BN34" s="259"/>
      <c r="BO34" s="259"/>
      <c r="BP34" s="283" t="e">
        <f>BN31-EG31</f>
        <v>#VALUE!</v>
      </c>
      <c r="BQ34" s="259"/>
      <c r="BR34" s="396" t="e">
        <f>BQ31-EJ31</f>
        <v>#VALUE!</v>
      </c>
      <c r="BS34" s="259"/>
      <c r="BT34" s="259"/>
      <c r="BU34" s="259"/>
      <c r="BV34" s="127" t="e">
        <f>BT31-FO31</f>
        <v>#VALUE!</v>
      </c>
      <c r="BW34" s="259"/>
      <c r="BX34" s="259"/>
      <c r="BY34" s="259"/>
      <c r="BZ34" s="259"/>
      <c r="CA34" s="259"/>
      <c r="CB34" s="259"/>
      <c r="CC34" s="260"/>
      <c r="CD34" s="368"/>
      <c r="CE34" s="258"/>
      <c r="CF34" s="261"/>
      <c r="CG34" s="259"/>
      <c r="CH34" s="258"/>
      <c r="CI34" s="259"/>
      <c r="CJ34" s="127">
        <f>CH31-DK31</f>
        <v>247327</v>
      </c>
      <c r="CK34" s="259"/>
      <c r="CL34" s="258"/>
      <c r="CM34" s="259"/>
      <c r="CN34" s="127">
        <f>CL31-EG31</f>
        <v>217696.87000000011</v>
      </c>
      <c r="CO34" s="260"/>
      <c r="CP34" s="259"/>
      <c r="CQ34" s="259"/>
      <c r="CR34" s="127">
        <f>CP31-DR31</f>
        <v>-298000</v>
      </c>
      <c r="CS34" s="259"/>
      <c r="CT34" s="259"/>
      <c r="CU34" s="259"/>
      <c r="CV34" s="283"/>
      <c r="CW34" s="259"/>
      <c r="CX34" s="259"/>
      <c r="CY34" s="259"/>
      <c r="CZ34" s="259"/>
      <c r="DA34" s="259"/>
      <c r="DB34" s="127">
        <f>CZ31-EB31</f>
        <v>-292065.25999999978</v>
      </c>
      <c r="DC34" s="259"/>
      <c r="DD34" s="259"/>
      <c r="DE34" s="259"/>
      <c r="DF34" s="259"/>
      <c r="DG34" s="259"/>
      <c r="DH34" s="259"/>
      <c r="DI34" s="260"/>
    </row>
    <row r="37" spans="1:113" x14ac:dyDescent="0.25">
      <c r="G37" s="42" t="s">
        <v>41</v>
      </c>
      <c r="N37" s="42">
        <f>(L31+P31+T31+AD31+AG31+AN31)/6</f>
        <v>3480646.487300334</v>
      </c>
    </row>
    <row r="38" spans="1:113" x14ac:dyDescent="0.25">
      <c r="N38" s="282">
        <f>L31-N37</f>
        <v>275527.51269966597</v>
      </c>
      <c r="AL38" s="282">
        <f>AK31*74.2947</f>
        <v>2398534.5524820001</v>
      </c>
    </row>
    <row r="45" spans="1:113" x14ac:dyDescent="0.25">
      <c r="AD45" s="42" t="s">
        <v>41</v>
      </c>
    </row>
    <row r="55" spans="12:12" x14ac:dyDescent="0.25">
      <c r="L55" s="42" t="s">
        <v>41</v>
      </c>
    </row>
  </sheetData>
  <mergeCells count="283">
    <mergeCell ref="BN31:BP31"/>
    <mergeCell ref="BQ31:BS31"/>
    <mergeCell ref="BT31:BW31"/>
    <mergeCell ref="BX31:BZ31"/>
    <mergeCell ref="CA31:CC31"/>
    <mergeCell ref="BQ32:BS32"/>
    <mergeCell ref="CA32:CC32"/>
    <mergeCell ref="CC8:CC14"/>
    <mergeCell ref="CC17:CC25"/>
    <mergeCell ref="BX30:BZ30"/>
    <mergeCell ref="CA30:CC30"/>
    <mergeCell ref="AR33:AW33"/>
    <mergeCell ref="BN5:BS5"/>
    <mergeCell ref="BT5:BW5"/>
    <mergeCell ref="BX5:CC5"/>
    <mergeCell ref="BN6:BS6"/>
    <mergeCell ref="BT6:BW6"/>
    <mergeCell ref="BX6:CC6"/>
    <mergeCell ref="BS8:BS14"/>
    <mergeCell ref="BW8:BW14"/>
    <mergeCell ref="BN15:BP15"/>
    <mergeCell ref="BQ15:BS15"/>
    <mergeCell ref="BT15:BW15"/>
    <mergeCell ref="BX15:BZ15"/>
    <mergeCell ref="CA15:CC15"/>
    <mergeCell ref="BN16:BP16"/>
    <mergeCell ref="BQ16:BS16"/>
    <mergeCell ref="BT16:BW16"/>
    <mergeCell ref="BX16:BZ16"/>
    <mergeCell ref="CA16:CC16"/>
    <mergeCell ref="BS17:BS29"/>
    <mergeCell ref="BW17:BW25"/>
    <mergeCell ref="BN30:BP30"/>
    <mergeCell ref="BQ30:BS30"/>
    <mergeCell ref="BT30:BW30"/>
    <mergeCell ref="BE17:BE25"/>
    <mergeCell ref="BM17:BM25"/>
    <mergeCell ref="BI20:BI25"/>
    <mergeCell ref="AR30:AT30"/>
    <mergeCell ref="AU30:AW30"/>
    <mergeCell ref="BB30:BE30"/>
    <mergeCell ref="BF30:BI30"/>
    <mergeCell ref="BJ30:BM30"/>
    <mergeCell ref="AR31:AT31"/>
    <mergeCell ref="AU31:AW31"/>
    <mergeCell ref="AY31:BA31"/>
    <mergeCell ref="BB31:BE31"/>
    <mergeCell ref="BF31:BI31"/>
    <mergeCell ref="BJ31:BM31"/>
    <mergeCell ref="BE8:BE14"/>
    <mergeCell ref="BM8:BM14"/>
    <mergeCell ref="AR15:AT15"/>
    <mergeCell ref="AU15:AW16"/>
    <mergeCell ref="BB15:BE15"/>
    <mergeCell ref="BF15:BI15"/>
    <mergeCell ref="BJ15:BM15"/>
    <mergeCell ref="AR16:AT16"/>
    <mergeCell ref="BB16:BE16"/>
    <mergeCell ref="BF16:BI16"/>
    <mergeCell ref="BJ16:BM16"/>
    <mergeCell ref="AR5:AR7"/>
    <mergeCell ref="AS5:AS7"/>
    <mergeCell ref="AT5:AT7"/>
    <mergeCell ref="AU5:AW5"/>
    <mergeCell ref="AX5:BA5"/>
    <mergeCell ref="BB5:BE5"/>
    <mergeCell ref="BF5:BI5"/>
    <mergeCell ref="BJ5:BM5"/>
    <mergeCell ref="AU6:AU7"/>
    <mergeCell ref="AV6:AV7"/>
    <mergeCell ref="AW6:AW7"/>
    <mergeCell ref="AX6:AX7"/>
    <mergeCell ref="AY6:AY7"/>
    <mergeCell ref="AZ6:AZ7"/>
    <mergeCell ref="BA6:BA7"/>
    <mergeCell ref="BB6:BE6"/>
    <mergeCell ref="BF6:BI6"/>
    <mergeCell ref="BJ6:BM6"/>
    <mergeCell ref="A3:W3"/>
    <mergeCell ref="X3:AP3"/>
    <mergeCell ref="A33:G33"/>
    <mergeCell ref="AD32:AF32"/>
    <mergeCell ref="AA31:AC31"/>
    <mergeCell ref="AD31:AF31"/>
    <mergeCell ref="AF17:AF29"/>
    <mergeCell ref="AA15:AC15"/>
    <mergeCell ref="AD15:AF15"/>
    <mergeCell ref="AA16:AC16"/>
    <mergeCell ref="AD16:AF16"/>
    <mergeCell ref="AA30:AC30"/>
    <mergeCell ref="AD30:AF30"/>
    <mergeCell ref="A30:C30"/>
    <mergeCell ref="E30:G30"/>
    <mergeCell ref="L30:O30"/>
    <mergeCell ref="T30:W30"/>
    <mergeCell ref="A31:C31"/>
    <mergeCell ref="E31:G31"/>
    <mergeCell ref="L31:O31"/>
    <mergeCell ref="T31:W31"/>
    <mergeCell ref="AN32:AP32"/>
    <mergeCell ref="AP17:AP25"/>
    <mergeCell ref="H5:K5"/>
    <mergeCell ref="DK3:ER3"/>
    <mergeCell ref="EP32:ER32"/>
    <mergeCell ref="EL30:EO30"/>
    <mergeCell ref="EP30:ER30"/>
    <mergeCell ref="DK31:DO31"/>
    <mergeCell ref="DR31:DV31"/>
    <mergeCell ref="DW31:EA31"/>
    <mergeCell ref="EB31:EF31"/>
    <mergeCell ref="EG31:EK31"/>
    <mergeCell ref="EL31:EO31"/>
    <mergeCell ref="EP31:ER31"/>
    <mergeCell ref="DK30:DO30"/>
    <mergeCell ref="DR30:DV30"/>
    <mergeCell ref="DW30:EA30"/>
    <mergeCell ref="EB30:EF30"/>
    <mergeCell ref="EG30:EK30"/>
    <mergeCell ref="DO17:DO25"/>
    <mergeCell ref="DV17:DV25"/>
    <mergeCell ref="EA17:EA25"/>
    <mergeCell ref="EF17:EF25"/>
    <mergeCell ref="ER17:ER25"/>
    <mergeCell ref="EK20:EK25"/>
    <mergeCell ref="EL15:EO15"/>
    <mergeCell ref="EP15:ER15"/>
    <mergeCell ref="DK16:DO16"/>
    <mergeCell ref="DR16:DV16"/>
    <mergeCell ref="DW16:EA16"/>
    <mergeCell ref="EB16:EF16"/>
    <mergeCell ref="EG16:EK16"/>
    <mergeCell ref="EL16:EO16"/>
    <mergeCell ref="EP16:ER16"/>
    <mergeCell ref="DK15:DO15"/>
    <mergeCell ref="DR15:DV15"/>
    <mergeCell ref="DW15:EA15"/>
    <mergeCell ref="EB15:EF15"/>
    <mergeCell ref="EG15:EK15"/>
    <mergeCell ref="DO8:DO14"/>
    <mergeCell ref="DV8:DV14"/>
    <mergeCell ref="EA8:EA14"/>
    <mergeCell ref="EF8:EF14"/>
    <mergeCell ref="ER8:ER14"/>
    <mergeCell ref="EG9:EK9"/>
    <mergeCell ref="EG5:EK5"/>
    <mergeCell ref="EL5:ER5"/>
    <mergeCell ref="DK6:DO6"/>
    <mergeCell ref="DR6:DV6"/>
    <mergeCell ref="DW6:EA6"/>
    <mergeCell ref="EB6:EF6"/>
    <mergeCell ref="EG6:EK6"/>
    <mergeCell ref="EL6:ER6"/>
    <mergeCell ref="DK5:DO5"/>
    <mergeCell ref="DP5:DQ5"/>
    <mergeCell ref="DR5:DV5"/>
    <mergeCell ref="DW5:EA5"/>
    <mergeCell ref="EB5:EF5"/>
    <mergeCell ref="AN31:AP31"/>
    <mergeCell ref="A5:A7"/>
    <mergeCell ref="B5:B7"/>
    <mergeCell ref="C5:C7"/>
    <mergeCell ref="D6:D7"/>
    <mergeCell ref="AK5:AP5"/>
    <mergeCell ref="AK6:AP6"/>
    <mergeCell ref="AG5:AJ5"/>
    <mergeCell ref="T5:W5"/>
    <mergeCell ref="L5:O5"/>
    <mergeCell ref="E5:G5"/>
    <mergeCell ref="L6:O6"/>
    <mergeCell ref="E6:E7"/>
    <mergeCell ref="F6:F7"/>
    <mergeCell ref="P6:S6"/>
    <mergeCell ref="AA6:AF6"/>
    <mergeCell ref="AP8:AP14"/>
    <mergeCell ref="AN15:AP15"/>
    <mergeCell ref="A16:C16"/>
    <mergeCell ref="L16:O16"/>
    <mergeCell ref="AG6:AJ6"/>
    <mergeCell ref="P5:S5"/>
    <mergeCell ref="AJ8:AJ14"/>
    <mergeCell ref="AF8:AF14"/>
    <mergeCell ref="G6:G7"/>
    <mergeCell ref="AA5:AF5"/>
    <mergeCell ref="X5:X7"/>
    <mergeCell ref="Y5:Y7"/>
    <mergeCell ref="Z5:Z7"/>
    <mergeCell ref="T6:W6"/>
    <mergeCell ref="I6:I7"/>
    <mergeCell ref="J6:J7"/>
    <mergeCell ref="K6:K7"/>
    <mergeCell ref="H6:H7"/>
    <mergeCell ref="AN30:AP30"/>
    <mergeCell ref="P30:S30"/>
    <mergeCell ref="AJ17:AJ25"/>
    <mergeCell ref="P16:S16"/>
    <mergeCell ref="AG16:AJ16"/>
    <mergeCell ref="AK16:AM16"/>
    <mergeCell ref="AN16:AP16"/>
    <mergeCell ref="O8:O14"/>
    <mergeCell ref="W8:W14"/>
    <mergeCell ref="T16:W16"/>
    <mergeCell ref="S20:S29"/>
    <mergeCell ref="P31:S31"/>
    <mergeCell ref="AG30:AJ30"/>
    <mergeCell ref="AK30:AM30"/>
    <mergeCell ref="O17:O25"/>
    <mergeCell ref="W17:W25"/>
    <mergeCell ref="X31:Z31"/>
    <mergeCell ref="AG31:AJ31"/>
    <mergeCell ref="AK31:AM31"/>
    <mergeCell ref="A15:C15"/>
    <mergeCell ref="L15:O15"/>
    <mergeCell ref="AG15:AJ15"/>
    <mergeCell ref="T15:W15"/>
    <mergeCell ref="D15:G16"/>
    <mergeCell ref="P15:S15"/>
    <mergeCell ref="AK15:AM15"/>
    <mergeCell ref="I31:K31"/>
    <mergeCell ref="CE5:CE7"/>
    <mergeCell ref="CF5:CF7"/>
    <mergeCell ref="CG5:CG7"/>
    <mergeCell ref="CH5:CK5"/>
    <mergeCell ref="CL5:CO5"/>
    <mergeCell ref="CP5:CS5"/>
    <mergeCell ref="CH6:CK6"/>
    <mergeCell ref="CL6:CO6"/>
    <mergeCell ref="CP6:CS6"/>
    <mergeCell ref="CE30:CG30"/>
    <mergeCell ref="CH30:CK30"/>
    <mergeCell ref="CL30:CO30"/>
    <mergeCell ref="CP30:CS30"/>
    <mergeCell ref="CE31:CG31"/>
    <mergeCell ref="CH31:CK31"/>
    <mergeCell ref="CL31:CO31"/>
    <mergeCell ref="CP31:CS31"/>
    <mergeCell ref="CK8:CK14"/>
    <mergeCell ref="CS8:CS14"/>
    <mergeCell ref="CE15:CG15"/>
    <mergeCell ref="CH15:CK15"/>
    <mergeCell ref="CL15:CO15"/>
    <mergeCell ref="CP15:CS15"/>
    <mergeCell ref="CE16:CG16"/>
    <mergeCell ref="CH16:CK16"/>
    <mergeCell ref="CL16:CO16"/>
    <mergeCell ref="CP16:CS16"/>
    <mergeCell ref="CE33:CG33"/>
    <mergeCell ref="CT5:CY5"/>
    <mergeCell ref="CZ5:DC5"/>
    <mergeCell ref="DD5:DI5"/>
    <mergeCell ref="CT6:CY6"/>
    <mergeCell ref="CZ6:DC6"/>
    <mergeCell ref="DD6:DI6"/>
    <mergeCell ref="CY8:CY14"/>
    <mergeCell ref="DC8:DC14"/>
    <mergeCell ref="DI8:DI14"/>
    <mergeCell ref="CT15:CV15"/>
    <mergeCell ref="CW15:CY15"/>
    <mergeCell ref="CZ15:DC15"/>
    <mergeCell ref="DD15:DF15"/>
    <mergeCell ref="DG15:DI15"/>
    <mergeCell ref="CT16:CV16"/>
    <mergeCell ref="CW16:CY16"/>
    <mergeCell ref="CZ16:DC16"/>
    <mergeCell ref="DD16:DF16"/>
    <mergeCell ref="DG16:DI16"/>
    <mergeCell ref="CY17:CY29"/>
    <mergeCell ref="CK17:CK25"/>
    <mergeCell ref="CS17:CS25"/>
    <mergeCell ref="CO20:CO25"/>
    <mergeCell ref="CW32:CY32"/>
    <mergeCell ref="DG32:DI32"/>
    <mergeCell ref="DC17:DC25"/>
    <mergeCell ref="DI17:DI25"/>
    <mergeCell ref="CT30:CV30"/>
    <mergeCell ref="CW30:CY30"/>
    <mergeCell ref="CZ30:DC30"/>
    <mergeCell ref="DD30:DF30"/>
    <mergeCell ref="DG30:DI30"/>
    <mergeCell ref="CT31:CV31"/>
    <mergeCell ref="CW31:CY31"/>
    <mergeCell ref="CZ31:DC31"/>
    <mergeCell ref="DD31:DF31"/>
    <mergeCell ref="DG31:DI31"/>
  </mergeCells>
  <phoneticPr fontId="34" type="noConversion"/>
  <pageMargins left="0.19685039370078741" right="0.19685039370078741" top="0.39370078740157483" bottom="0.39370078740157483" header="0.31496062992125984" footer="0.31496062992125984"/>
  <pageSetup paperSize="9" scale="33" fitToHeight="0" orientation="landscape" r:id="rId1"/>
  <headerFooter scaleWithDoc="0">
    <oddFooter>&amp;R&amp;G</oddFooter>
  </headerFooter>
  <rowBreaks count="1" manualBreakCount="1">
    <brk id="19" max="39" man="1"/>
  </rowBreaks>
  <colBreaks count="1" manualBreakCount="1">
    <brk id="23" max="32" man="1"/>
  </colBreak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19"/>
  <sheetViews>
    <sheetView zoomScaleNormal="100" workbookViewId="0">
      <selection activeCell="K7" sqref="K7"/>
    </sheetView>
  </sheetViews>
  <sheetFormatPr defaultRowHeight="15" outlineLevelRow="1" x14ac:dyDescent="0.25"/>
  <cols>
    <col min="1" max="1" width="6" style="292" customWidth="1"/>
    <col min="2" max="2" width="55.140625" style="293" customWidth="1"/>
    <col min="3" max="3" width="9.140625" style="292"/>
    <col min="4" max="4" width="22.28515625" style="292" customWidth="1"/>
    <col min="5" max="5" width="19.140625" style="299" customWidth="1"/>
    <col min="6" max="6" width="24.42578125" style="296" customWidth="1"/>
    <col min="7" max="7" width="18.5703125" customWidth="1"/>
  </cols>
  <sheetData>
    <row r="1" spans="1:7" s="322" customFormat="1" ht="41.25" customHeight="1" x14ac:dyDescent="0.25">
      <c r="A1" s="321"/>
      <c r="B1" s="321"/>
      <c r="C1" s="321"/>
      <c r="D1" s="321"/>
      <c r="E1" s="302" t="s">
        <v>19</v>
      </c>
      <c r="F1" s="302" t="s">
        <v>20</v>
      </c>
      <c r="G1" s="302" t="s">
        <v>156</v>
      </c>
    </row>
    <row r="2" spans="1:7" s="298" customFormat="1" ht="76.5" x14ac:dyDescent="0.25">
      <c r="A2" s="303">
        <v>1</v>
      </c>
      <c r="B2" s="294" t="s">
        <v>42</v>
      </c>
      <c r="C2" s="304">
        <v>4</v>
      </c>
      <c r="D2" s="304" t="str">
        <f>Свод!Y8</f>
        <v>Принтер Zebra 411 – (ZT41143-T0E0000Z Принтер Zebra ZT411; 300 dpi, Serial, USB, Ether, BT, USB Host, ColorTouchDisplay)</v>
      </c>
      <c r="E2" s="316">
        <f>Свод!AE8</f>
        <v>378517.4632</v>
      </c>
      <c r="F2" s="305"/>
      <c r="G2" s="325"/>
    </row>
    <row r="3" spans="1:7" s="295" customFormat="1" ht="23.25" customHeight="1" x14ac:dyDescent="0.25">
      <c r="A3" s="303">
        <v>2</v>
      </c>
      <c r="B3" s="294" t="s">
        <v>43</v>
      </c>
      <c r="C3" s="304">
        <v>12</v>
      </c>
      <c r="D3" s="304"/>
      <c r="E3" s="317"/>
      <c r="F3" s="318">
        <f>Свод!N8</f>
        <v>428280</v>
      </c>
      <c r="G3" s="326"/>
    </row>
    <row r="4" spans="1:7" s="295" customFormat="1" ht="51" x14ac:dyDescent="0.25">
      <c r="A4" s="303">
        <v>3</v>
      </c>
      <c r="B4" s="294" t="s">
        <v>103</v>
      </c>
      <c r="C4" s="304">
        <v>12</v>
      </c>
      <c r="D4" s="304" t="str">
        <f>Свод!AA10</f>
        <v>Zebra MC330M-GJ2HA2RW (с улучшенным сканером 2D Imager SE4770)</v>
      </c>
      <c r="E4" s="316">
        <f>Свод!AE10</f>
        <v>868827.29844000016</v>
      </c>
      <c r="F4" s="305"/>
      <c r="G4" s="326"/>
    </row>
    <row r="5" spans="1:7" s="297" customFormat="1" ht="25.5" hidden="1" outlineLevel="1" x14ac:dyDescent="0.25">
      <c r="A5" s="306"/>
      <c r="B5" s="307" t="s">
        <v>104</v>
      </c>
      <c r="C5" s="308">
        <v>14</v>
      </c>
      <c r="D5" s="308"/>
      <c r="E5" s="317"/>
      <c r="F5" s="305"/>
      <c r="G5" s="327"/>
    </row>
    <row r="6" spans="1:7" s="295" customFormat="1" ht="89.25" collapsed="1" x14ac:dyDescent="0.25">
      <c r="A6" s="303">
        <v>4</v>
      </c>
      <c r="B6" s="294" t="s">
        <v>155</v>
      </c>
      <c r="C6" s="304">
        <v>14</v>
      </c>
      <c r="D6" s="304" t="str">
        <f>Свод!AA12</f>
        <v xml:space="preserve">Zebra MC330L-GE3EG4RU (WLAN,BT, GUN, 2D SE485х Long Range, 4.0, 38Key, Extended Capacity Battery, Android, 4GB/32GB, NFC) </v>
      </c>
      <c r="E6" s="316">
        <f>Свод!AE12</f>
        <v>1546001.0271999999</v>
      </c>
      <c r="F6" s="305"/>
      <c r="G6" s="326"/>
    </row>
    <row r="7" spans="1:7" s="295" customFormat="1" ht="25.5" x14ac:dyDescent="0.25">
      <c r="A7" s="303">
        <v>5</v>
      </c>
      <c r="B7" s="294" t="s">
        <v>44</v>
      </c>
      <c r="C7" s="304">
        <v>1</v>
      </c>
      <c r="D7" s="304"/>
      <c r="E7" s="317"/>
      <c r="F7" s="318"/>
      <c r="G7" s="328">
        <f>Свод!R13</f>
        <v>33416.67</v>
      </c>
    </row>
    <row r="8" spans="1:7" s="295" customFormat="1" ht="25.5" x14ac:dyDescent="0.25">
      <c r="A8" s="309" t="s">
        <v>94</v>
      </c>
      <c r="B8" s="310" t="s">
        <v>83</v>
      </c>
      <c r="C8" s="311">
        <v>26</v>
      </c>
      <c r="D8" s="311"/>
      <c r="E8" s="317"/>
      <c r="F8" s="305"/>
      <c r="G8" s="326"/>
    </row>
    <row r="9" spans="1:7" s="295" customFormat="1" x14ac:dyDescent="0.25">
      <c r="A9" s="312">
        <v>6</v>
      </c>
      <c r="B9" s="313" t="s">
        <v>75</v>
      </c>
      <c r="C9" s="314">
        <v>12</v>
      </c>
      <c r="D9" s="314"/>
      <c r="E9" s="317"/>
      <c r="F9" s="318">
        <f>Свод!N17</f>
        <v>138984</v>
      </c>
      <c r="G9" s="326"/>
    </row>
    <row r="10" spans="1:7" s="295" customFormat="1" ht="24" customHeight="1" x14ac:dyDescent="0.25">
      <c r="A10" s="312">
        <v>7</v>
      </c>
      <c r="B10" s="313" t="s">
        <v>76</v>
      </c>
      <c r="C10" s="314">
        <v>12</v>
      </c>
      <c r="D10" s="314"/>
      <c r="E10" s="316">
        <f>Свод!AE18</f>
        <v>41909.666400000002</v>
      </c>
      <c r="F10" s="305"/>
      <c r="G10" s="326"/>
    </row>
    <row r="11" spans="1:7" s="295" customFormat="1" ht="27" customHeight="1" x14ac:dyDescent="0.25">
      <c r="A11" s="312">
        <v>8</v>
      </c>
      <c r="B11" s="315" t="s">
        <v>77</v>
      </c>
      <c r="C11" s="314">
        <v>14</v>
      </c>
      <c r="D11" s="314"/>
      <c r="E11" s="316">
        <f>Свод!AE19</f>
        <v>48894.610800000002</v>
      </c>
      <c r="F11" s="305"/>
      <c r="G11" s="326"/>
    </row>
    <row r="12" spans="1:7" s="295" customFormat="1" ht="63.75" x14ac:dyDescent="0.25">
      <c r="A12" s="312">
        <v>9</v>
      </c>
      <c r="B12" s="315" t="s">
        <v>78</v>
      </c>
      <c r="C12" s="314">
        <v>7</v>
      </c>
      <c r="D12" s="314"/>
      <c r="E12" s="316">
        <f>Свод!AE20</f>
        <v>146683.83240000001</v>
      </c>
      <c r="F12" s="305"/>
      <c r="G12" s="326"/>
    </row>
    <row r="13" spans="1:7" s="295" customFormat="1" ht="63.75" x14ac:dyDescent="0.25">
      <c r="A13" s="312">
        <v>10</v>
      </c>
      <c r="B13" s="315" t="s">
        <v>79</v>
      </c>
      <c r="C13" s="314">
        <v>2</v>
      </c>
      <c r="D13" s="314"/>
      <c r="E13" s="316">
        <f>Свод!AE25</f>
        <v>29669.382880000001</v>
      </c>
      <c r="F13" s="305"/>
      <c r="G13" s="326"/>
    </row>
    <row r="14" spans="1:7" s="295" customFormat="1" x14ac:dyDescent="0.25">
      <c r="A14" s="887" t="s">
        <v>82</v>
      </c>
      <c r="B14" s="887"/>
      <c r="C14" s="887"/>
      <c r="D14" s="312"/>
      <c r="E14" s="316">
        <f>SUM(E2:E13)</f>
        <v>3060503.2813200001</v>
      </c>
      <c r="F14" s="316">
        <f>SUM(F2:F13)</f>
        <v>567264</v>
      </c>
      <c r="G14" s="328">
        <f>SUM(G2:G13)</f>
        <v>33416.67</v>
      </c>
    </row>
    <row r="15" spans="1:7" x14ac:dyDescent="0.25">
      <c r="A15" s="300"/>
      <c r="B15" s="301"/>
      <c r="C15" s="300"/>
      <c r="D15" s="300"/>
      <c r="E15" s="319"/>
      <c r="F15" s="320"/>
    </row>
    <row r="16" spans="1:7" x14ac:dyDescent="0.25">
      <c r="E16" s="888">
        <f>E14+F14+G14</f>
        <v>3661183.95132</v>
      </c>
      <c r="F16" s="889"/>
      <c r="G16" s="889"/>
    </row>
    <row r="19" spans="2:2" x14ac:dyDescent="0.25">
      <c r="B19" s="293" t="s">
        <v>41</v>
      </c>
    </row>
  </sheetData>
  <mergeCells count="2">
    <mergeCell ref="A14:C14"/>
    <mergeCell ref="E16:G1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8"/>
  <sheetViews>
    <sheetView workbookViewId="0">
      <selection activeCell="F21" sqref="F21"/>
    </sheetView>
  </sheetViews>
  <sheetFormatPr defaultRowHeight="15" x14ac:dyDescent="0.25"/>
  <cols>
    <col min="2" max="2" width="22.7109375" customWidth="1"/>
    <col min="3" max="3" width="21" customWidth="1"/>
    <col min="4" max="4" width="20" customWidth="1"/>
    <col min="5" max="6" width="14.42578125" customWidth="1"/>
  </cols>
  <sheetData>
    <row r="1" spans="1:7" x14ac:dyDescent="0.25">
      <c r="A1" s="32"/>
      <c r="B1" s="32"/>
      <c r="C1" s="32"/>
      <c r="D1" s="32"/>
      <c r="E1" s="32"/>
      <c r="F1" s="32"/>
      <c r="G1" s="32"/>
    </row>
    <row r="2" spans="1:7" x14ac:dyDescent="0.25">
      <c r="A2" s="32"/>
      <c r="B2" s="33" t="s">
        <v>39</v>
      </c>
      <c r="C2" s="33"/>
      <c r="D2" s="33"/>
      <c r="E2" s="33"/>
      <c r="F2" s="33"/>
      <c r="G2" s="32"/>
    </row>
    <row r="3" spans="1:7" x14ac:dyDescent="0.25">
      <c r="A3" s="32"/>
      <c r="B3" s="33"/>
      <c r="C3" s="33"/>
      <c r="D3" s="33"/>
      <c r="E3" s="33"/>
      <c r="F3" s="33"/>
      <c r="G3" s="32"/>
    </row>
    <row r="4" spans="1:7" x14ac:dyDescent="0.25">
      <c r="A4" s="32"/>
      <c r="B4" s="892" t="s">
        <v>37</v>
      </c>
      <c r="C4" s="891" t="s">
        <v>32</v>
      </c>
      <c r="D4" s="891" t="s">
        <v>38</v>
      </c>
      <c r="E4" s="890" t="s">
        <v>34</v>
      </c>
      <c r="F4" s="890"/>
      <c r="G4" s="32"/>
    </row>
    <row r="5" spans="1:7" x14ac:dyDescent="0.25">
      <c r="A5" s="32"/>
      <c r="B5" s="892"/>
      <c r="C5" s="891"/>
      <c r="D5" s="891"/>
      <c r="E5" s="34" t="s">
        <v>36</v>
      </c>
      <c r="F5" s="34" t="s">
        <v>35</v>
      </c>
      <c r="G5" s="32"/>
    </row>
    <row r="6" spans="1:7" ht="28.5" customHeight="1" x14ac:dyDescent="0.25">
      <c r="A6" s="32"/>
      <c r="B6" s="35" t="s">
        <v>33</v>
      </c>
      <c r="C6" s="36">
        <v>5161401</v>
      </c>
      <c r="D6" s="36">
        <v>8714425</v>
      </c>
      <c r="E6" s="36">
        <f>D6-C6</f>
        <v>3553024</v>
      </c>
      <c r="F6" s="37">
        <f>E6/D6</f>
        <v>0.40771754877688432</v>
      </c>
      <c r="G6" s="32"/>
    </row>
    <row r="7" spans="1:7" x14ac:dyDescent="0.25">
      <c r="A7" s="32"/>
      <c r="B7" s="32"/>
      <c r="C7" s="32"/>
      <c r="D7" s="32"/>
      <c r="E7" s="32"/>
      <c r="F7" s="32"/>
      <c r="G7" s="32"/>
    </row>
    <row r="8" spans="1:7" x14ac:dyDescent="0.25">
      <c r="A8" s="32"/>
      <c r="B8" s="32"/>
      <c r="C8" s="32"/>
      <c r="D8" s="32"/>
      <c r="E8" s="32"/>
      <c r="F8" s="32"/>
      <c r="G8" s="32"/>
    </row>
  </sheetData>
  <mergeCells count="4">
    <mergeCell ref="E4:F4"/>
    <mergeCell ref="D4:D5"/>
    <mergeCell ref="C4:C5"/>
    <mergeCell ref="B4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5</vt:i4>
      </vt:variant>
    </vt:vector>
  </HeadingPairs>
  <TitlesOfParts>
    <vt:vector size="12" baseType="lpstr">
      <vt:lpstr>1 Аренда</vt:lpstr>
      <vt:lpstr>СВОД КП</vt:lpstr>
      <vt:lpstr>Калькуляция v2</vt:lpstr>
      <vt:lpstr>Анализ общ </vt:lpstr>
      <vt:lpstr>Свод</vt:lpstr>
      <vt:lpstr>Лист2</vt:lpstr>
      <vt:lpstr>Лист1</vt:lpstr>
      <vt:lpstr>Свод!Заголовки_для_печати</vt:lpstr>
      <vt:lpstr>'1 Аренда'!Область_печати</vt:lpstr>
      <vt:lpstr>'Анализ общ '!Область_печати</vt:lpstr>
      <vt:lpstr>Свод!Область_печати</vt:lpstr>
      <vt:lpstr>'СВОД КП'!Область_печати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turkin</dc:creator>
  <cp:lastModifiedBy>ХАХАНИНА ЕКАТЕРИНА ЮРЬЕВНА</cp:lastModifiedBy>
  <cp:lastPrinted>2025-03-04T09:19:48Z</cp:lastPrinted>
  <dcterms:created xsi:type="dcterms:W3CDTF">2019-04-30T05:08:41Z</dcterms:created>
  <dcterms:modified xsi:type="dcterms:W3CDTF">2025-03-05T13:06:37Z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